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Y:\Ablage\06_Bewill_zum Betrieb\02 APH_Betriebsbewilligungen\0-2 Richtstellenplan\2022\Formulare\"/>
    </mc:Choice>
  </mc:AlternateContent>
  <bookViews>
    <workbookView xWindow="47430" yWindow="885" windowWidth="9570" windowHeight="7875" tabRatio="849"/>
  </bookViews>
  <sheets>
    <sheet name="IST-Stellenplan" sheetId="3" r:id="rId1"/>
    <sheet name="Berechnung Richtstellenplan" sheetId="10" r:id="rId2"/>
    <sheet name="Variante eff. BESA Minuten" sheetId="22" r:id="rId3"/>
    <sheet name="Jahresarbeitszeit" sheetId="16" r:id="rId4"/>
    <sheet name="Berechnungen Personal" sheetId="21" state="hidden" r:id="rId5"/>
    <sheet name="min. Fachpersonal" sheetId="20" state="hidden" r:id="rId6"/>
    <sheet name="Hilfstabelle" sheetId="5" state="hidden" r:id="rId7"/>
  </sheets>
  <definedNames>
    <definedName name="_xlnm.Print_Area" localSheetId="1">'Berechnung Richtstellenplan'!$A$1:$C$51</definedName>
    <definedName name="_xlnm.Print_Area" localSheetId="4">'Berechnungen Personal'!$A$1:$I$40</definedName>
    <definedName name="_xlnm.Print_Area" localSheetId="0">'IST-Stellenplan'!$A$1:$F$77</definedName>
    <definedName name="_xlnm.Print_Area" localSheetId="5">'min. Fachpersonal'!$A$1:$C$18</definedName>
    <definedName name="_xlnm.Print_Area" localSheetId="2">'Variante eff. BESA Minuten'!$A$1:$C$34</definedName>
    <definedName name="_xlnm.Print_Titles" localSheetId="0">'IST-Stellenplan'!$7:$7</definedName>
    <definedName name="HT_JA_NEIN">Hilfstabelle!$A$53:$A$54</definedName>
    <definedName name="HT_Pension">Hilfstabelle!$A$21:$A$28</definedName>
  </definedNames>
  <calcPr calcId="162913" iterate="1"/>
</workbook>
</file>

<file path=xl/calcChain.xml><?xml version="1.0" encoding="utf-8"?>
<calcChain xmlns="http://schemas.openxmlformats.org/spreadsheetml/2006/main">
  <c r="F62" i="3" l="1"/>
  <c r="C1" i="21" l="1"/>
  <c r="A51" i="10" l="1"/>
  <c r="C13" i="22" l="1"/>
  <c r="C12" i="22"/>
  <c r="C11" i="22"/>
  <c r="C10" i="22"/>
  <c r="C16" i="22"/>
  <c r="B4" i="22"/>
  <c r="C1" i="22"/>
  <c r="B20" i="22"/>
  <c r="A34" i="22" l="1"/>
  <c r="D17" i="22"/>
  <c r="I22" i="5" l="1"/>
  <c r="D34" i="10" s="1"/>
  <c r="B41" i="21" s="1"/>
  <c r="I23" i="5"/>
  <c r="I24" i="5"/>
  <c r="I25" i="5"/>
  <c r="I26" i="5"/>
  <c r="I27" i="5"/>
  <c r="I21" i="5"/>
  <c r="H16" i="21" l="1"/>
  <c r="C12" i="21" l="1"/>
  <c r="C11" i="21"/>
  <c r="C10" i="21"/>
  <c r="B4" i="20" l="1"/>
  <c r="C1" i="20"/>
  <c r="F38" i="3" l="1"/>
  <c r="F21" i="3"/>
  <c r="C1" i="10" l="1"/>
  <c r="B4" i="10" l="1"/>
  <c r="B4" i="21" s="1"/>
  <c r="E20" i="16" l="1"/>
  <c r="E24" i="16" s="1"/>
  <c r="D20" i="16" l="1"/>
  <c r="D24" i="16" s="1"/>
  <c r="D28" i="16" l="1"/>
  <c r="B18" i="21" s="1"/>
  <c r="G26" i="16"/>
  <c r="F68" i="3"/>
  <c r="F44" i="3"/>
  <c r="F24" i="3"/>
  <c r="B24" i="10"/>
  <c r="F8" i="3"/>
  <c r="F11" i="3"/>
  <c r="F50" i="3"/>
  <c r="D16" i="5"/>
  <c r="C44" i="10"/>
  <c r="C27" i="22" s="1"/>
  <c r="C40" i="10"/>
  <c r="C23" i="22" s="1"/>
  <c r="F29" i="3"/>
  <c r="D3" i="5"/>
  <c r="F56" i="3"/>
  <c r="B20" i="10"/>
  <c r="B19" i="10"/>
  <c r="B18" i="10"/>
  <c r="B17" i="10"/>
  <c r="B16" i="10"/>
  <c r="B15" i="10"/>
  <c r="B14" i="10"/>
  <c r="B13" i="10"/>
  <c r="B12" i="10"/>
  <c r="B11" i="10"/>
  <c r="B10" i="10"/>
  <c r="B9" i="10"/>
  <c r="C7" i="10"/>
  <c r="C6" i="22" s="1"/>
  <c r="F65" i="3"/>
  <c r="F73" i="3"/>
  <c r="F59" i="3"/>
  <c r="F53" i="3"/>
  <c r="F47" i="3"/>
  <c r="F35" i="3"/>
  <c r="F18" i="3"/>
  <c r="F70" i="3"/>
  <c r="F32" i="3"/>
  <c r="F26" i="3"/>
  <c r="F41" i="3"/>
  <c r="F14" i="3"/>
  <c r="C33" i="10" l="1"/>
  <c r="F76" i="3"/>
  <c r="C17" i="22"/>
  <c r="D16" i="22"/>
  <c r="C40" i="21"/>
  <c r="C41" i="21"/>
  <c r="C22" i="21"/>
  <c r="C7" i="21"/>
  <c r="I16" i="21" s="1"/>
  <c r="C26" i="21"/>
  <c r="C7" i="20"/>
  <c r="C14" i="20" s="1"/>
  <c r="D6" i="5"/>
  <c r="F25" i="3"/>
  <c r="F45" i="3"/>
  <c r="F31" i="21" s="1"/>
  <c r="B37" i="10"/>
  <c r="D29" i="5" s="1"/>
  <c r="E24" i="5" s="1"/>
  <c r="C15" i="21"/>
  <c r="D13" i="5"/>
  <c r="C34" i="10"/>
  <c r="C41" i="10"/>
  <c r="C24" i="22" s="1"/>
  <c r="F69" i="3"/>
  <c r="F32" i="21" s="1"/>
  <c r="D15" i="21" l="1"/>
  <c r="D27" i="21" s="1"/>
  <c r="E22" i="5"/>
  <c r="F22" i="5" s="1"/>
  <c r="E23" i="5"/>
  <c r="F23" i="5" s="1"/>
  <c r="C42" i="10"/>
  <c r="C25" i="22" s="1"/>
  <c r="E26" i="5"/>
  <c r="F26" i="5" s="1"/>
  <c r="G26" i="5" s="1"/>
  <c r="E27" i="5"/>
  <c r="F27" i="5" s="1"/>
  <c r="G27" i="5" s="1"/>
  <c r="E21" i="5"/>
  <c r="F21" i="5" s="1"/>
  <c r="G21" i="5" s="1"/>
  <c r="E25" i="5"/>
  <c r="F25" i="5" s="1"/>
  <c r="F24" i="5"/>
  <c r="G24" i="5" s="1"/>
  <c r="C16" i="21"/>
  <c r="C17" i="21" s="1"/>
  <c r="C19" i="21" s="1"/>
  <c r="C21" i="21" s="1"/>
  <c r="F30" i="21"/>
  <c r="H33" i="21" s="1"/>
  <c r="C15" i="20"/>
  <c r="C23" i="21"/>
  <c r="D33" i="10"/>
  <c r="D4" i="5"/>
  <c r="F46" i="3"/>
  <c r="D21" i="21" l="1"/>
  <c r="C24" i="21"/>
  <c r="C33" i="22"/>
  <c r="A33" i="22"/>
  <c r="G22" i="5"/>
  <c r="C34" i="22" s="1"/>
  <c r="G25" i="5"/>
  <c r="C51" i="10" s="1"/>
  <c r="F33" i="21"/>
  <c r="C25" i="21"/>
  <c r="C8" i="20"/>
  <c r="C50" i="10"/>
  <c r="G23" i="5"/>
  <c r="A50" i="10"/>
  <c r="F77" i="3"/>
  <c r="C9" i="22" s="1"/>
  <c r="C27" i="21" l="1"/>
  <c r="D20" i="21"/>
  <c r="C9" i="21"/>
  <c r="C18" i="22"/>
  <c r="C26" i="10"/>
  <c r="D18" i="22" l="1"/>
  <c r="C19" i="22"/>
  <c r="C35" i="10"/>
  <c r="C21" i="22" l="1"/>
  <c r="C26" i="22" s="1"/>
  <c r="D22" i="22" s="1"/>
  <c r="D28" i="22" s="1"/>
  <c r="D35" i="10"/>
  <c r="C36" i="10"/>
  <c r="C38" i="10" s="1"/>
  <c r="C43" i="10" s="1"/>
  <c r="C28" i="22" l="1"/>
  <c r="C29" i="22" s="1"/>
  <c r="C45" i="10"/>
  <c r="D39" i="10"/>
  <c r="D45" i="10" s="1"/>
  <c r="I37" i="21" l="1"/>
  <c r="C46" i="10"/>
  <c r="I38" i="21" l="1"/>
  <c r="C38" i="21" s="1"/>
  <c r="I30" i="21"/>
  <c r="C30" i="21"/>
  <c r="C31" i="21" s="1"/>
  <c r="C49" i="10" l="1"/>
  <c r="D49" i="10" s="1"/>
  <c r="C32" i="22"/>
  <c r="C32" i="21"/>
  <c r="C33" i="21" s="1"/>
  <c r="C16" i="20"/>
  <c r="C34" i="21"/>
  <c r="G49" i="10" l="1"/>
  <c r="G32" i="22"/>
  <c r="D32" i="22"/>
  <c r="G31" i="21"/>
  <c r="C17" i="20"/>
  <c r="C18" i="20"/>
  <c r="C35" i="21"/>
  <c r="C9" i="20"/>
  <c r="C11" i="20" s="1"/>
  <c r="I33" i="21" l="1"/>
  <c r="C10" i="20"/>
  <c r="C48" i="10" l="1"/>
  <c r="G48" i="10" s="1"/>
  <c r="C31" i="22"/>
  <c r="D48" i="10" l="1"/>
  <c r="G31" i="22"/>
  <c r="D31" i="22"/>
</calcChain>
</file>

<file path=xl/comments1.xml><?xml version="1.0" encoding="utf-8"?>
<comments xmlns="http://schemas.openxmlformats.org/spreadsheetml/2006/main">
  <authors>
    <author>Benz Daniel</author>
  </authors>
  <commentList>
    <comment ref="E1" authorId="0" shapeId="0">
      <text>
        <r>
          <rPr>
            <sz val="10"/>
            <color indexed="81"/>
            <rFont val="Arial"/>
            <family val="2"/>
          </rPr>
          <t>Stichtag ist jeweils der 1. Tag des Quartals (01.04, 01.07., 1.10., 01.01.) oder des jeweiligen Monats bei monatlicher Eingabe</t>
        </r>
      </text>
    </comment>
  </commentList>
</comments>
</file>

<file path=xl/comments2.xml><?xml version="1.0" encoding="utf-8"?>
<comments xmlns="http://schemas.openxmlformats.org/spreadsheetml/2006/main">
  <authors>
    <author>Benz Daniel</author>
  </authors>
  <commentList>
    <comment ref="B41" authorId="0" shapeId="0">
      <text>
        <r>
          <rPr>
            <sz val="10"/>
            <color indexed="81"/>
            <rFont val="Arial"/>
            <family val="2"/>
          </rPr>
          <t>(0.20 Stellen pro Bewohner über dem Ø von 20%)</t>
        </r>
      </text>
    </comment>
  </commentList>
</comments>
</file>

<file path=xl/comments3.xml><?xml version="1.0" encoding="utf-8"?>
<comments xmlns="http://schemas.openxmlformats.org/spreadsheetml/2006/main">
  <authors>
    <author>Benz Daniel</author>
  </authors>
  <commentList>
    <comment ref="B24" authorId="0" shapeId="0">
      <text>
        <r>
          <rPr>
            <sz val="10"/>
            <color indexed="81"/>
            <rFont val="Arial"/>
            <family val="2"/>
          </rPr>
          <t>(0.20 Stellen pro Bewohner über dem Ø von 20%)</t>
        </r>
      </text>
    </comment>
  </commentList>
</comments>
</file>

<file path=xl/comments4.xml><?xml version="1.0" encoding="utf-8"?>
<comments xmlns="http://schemas.openxmlformats.org/spreadsheetml/2006/main">
  <authors>
    <author>Benz Daniel</author>
  </authors>
  <commentList>
    <comment ref="C33" authorId="0" shapeId="0">
      <text>
        <r>
          <rPr>
            <sz val="11"/>
            <color indexed="81"/>
            <rFont val="Consolas"/>
            <family val="3"/>
          </rPr>
          <t>Richtet sich an Berechnung Richtstellenplan, der ist leicht höher da Nicht produktive Zeiten auf IST Stellenplan basieren. Der Anteil Fachpersonal basiert jedoch auf den Berechnungen Personal.</t>
        </r>
      </text>
    </comment>
    <comment ref="B34" authorId="0" shapeId="0">
      <text>
        <r>
          <rPr>
            <sz val="11"/>
            <color indexed="81"/>
            <rFont val="Consolas"/>
            <family val="3"/>
          </rPr>
          <t xml:space="preserve">Werte sind in 5% Schritten aufgerundet                            </t>
        </r>
      </text>
    </comment>
    <comment ref="B35" authorId="0" shapeId="0">
      <text>
        <r>
          <rPr>
            <sz val="11"/>
            <color indexed="81"/>
            <rFont val="Consolas"/>
            <family val="3"/>
          </rPr>
          <t xml:space="preserve">Werte sind in 5% Schritten aufgerundet                            </t>
        </r>
      </text>
    </comment>
    <comment ref="B38" authorId="0" shapeId="0">
      <text>
        <r>
          <rPr>
            <sz val="11"/>
            <color indexed="81"/>
            <rFont val="Consolas"/>
            <family val="3"/>
          </rPr>
          <t xml:space="preserve">Werte sind in 5% Schritten aufgerundet                            </t>
        </r>
      </text>
    </comment>
    <comment ref="C38" authorId="0" shapeId="0">
      <text>
        <r>
          <rPr>
            <sz val="11"/>
            <color indexed="81"/>
            <rFont val="Consolas"/>
            <family val="3"/>
          </rPr>
          <t>Achtung: Bezieht sich auf das Gesamttotal. Bei Manipulation von Pflegefachpersonal ändert sich dieser Wert dynamisch.</t>
        </r>
      </text>
    </comment>
    <comment ref="B40" authorId="0" shapeId="0">
      <text>
        <r>
          <rPr>
            <sz val="11"/>
            <color indexed="81"/>
            <rFont val="Consolas"/>
            <family val="3"/>
          </rPr>
          <t xml:space="preserve">Pensionsleistungen durch Pflegepersonal bei separenten Stellen auf der Kostenstelle Pension
20% von 17 Min. =    3 (3.4) Min./Tag/Bewohner
Fachersonal ohne HF  50%
weiteres Personal    50%
</t>
        </r>
      </text>
    </comment>
  </commentList>
</comments>
</file>

<file path=xl/sharedStrings.xml><?xml version="1.0" encoding="utf-8"?>
<sst xmlns="http://schemas.openxmlformats.org/spreadsheetml/2006/main" count="290" uniqueCount="199">
  <si>
    <t xml:space="preserve">  davon anwesende Mitarbeitende pro Nacht</t>
  </si>
  <si>
    <t xml:space="preserve">  Zwischensumme in Stellen</t>
  </si>
  <si>
    <t xml:space="preserve">  Zuschläge</t>
  </si>
  <si>
    <t xml:space="preserve">  Differenz IST-Stellenplan zu Richtstellenplan</t>
  </si>
  <si>
    <t xml:space="preserve">  Zeitzuschlag Nachtdienst 10 % von 23.00 - 06.00 Uhr</t>
  </si>
  <si>
    <t xml:space="preserve">  Anzahl Lernende im Pflegebereich (im Betrieb angestellt, Anwesenheit über 3 Mte.)</t>
  </si>
  <si>
    <t>Stichtag:</t>
  </si>
  <si>
    <t>Qualifikationsnachweis</t>
  </si>
  <si>
    <t>FASRK</t>
  </si>
  <si>
    <t>Pflegehelferin SRK</t>
  </si>
  <si>
    <t>Stellen-prozente</t>
  </si>
  <si>
    <r>
      <t xml:space="preserve">IST-Stellenplan 
</t>
    </r>
    <r>
      <rPr>
        <sz val="10"/>
        <rFont val="Arial"/>
        <family val="2"/>
      </rPr>
      <t>bitte nur gelbe Felder ausfüllen</t>
    </r>
  </si>
  <si>
    <t xml:space="preserve">  Jahresarbeitszeit in Stunden (gerundet)</t>
  </si>
  <si>
    <t>Pflegebedarfsstufe 0</t>
  </si>
  <si>
    <t>Pflegebedarfsstufe 1</t>
  </si>
  <si>
    <t>Pflegebedarfsstufe 2</t>
  </si>
  <si>
    <t>Pflegebedarfsstufe 3</t>
  </si>
  <si>
    <t>Pflegebedarfsstufe 4</t>
  </si>
  <si>
    <t>Pflegebedarfsstufe 5</t>
  </si>
  <si>
    <t>Pflegebedarfsstufe 6</t>
  </si>
  <si>
    <t>Pflegebedarfsstufe 7</t>
  </si>
  <si>
    <t>Pflegebedarfsstufe 8</t>
  </si>
  <si>
    <t>Pflegebedarfsstufe 9</t>
  </si>
  <si>
    <t>Pflegebedarfsstufe 10</t>
  </si>
  <si>
    <t>Pflegebedarfsstufe 11</t>
  </si>
  <si>
    <t>Pflegebedarfsstufe 12</t>
  </si>
  <si>
    <t>Total Fachpersonal Pflege (mindestens 510%)</t>
  </si>
  <si>
    <r>
      <t xml:space="preserve">Aufzählung der MA
</t>
    </r>
    <r>
      <rPr>
        <sz val="10"/>
        <rFont val="Arial"/>
        <family val="2"/>
      </rPr>
      <t>(Name, Vorname)</t>
    </r>
  </si>
  <si>
    <t>Total IST-Stellenplan Pflege &amp; Betreuung</t>
  </si>
  <si>
    <t xml:space="preserve">  Gesamtaufwand Pflege &amp; Betreuung in Minuten pro Jahr</t>
  </si>
  <si>
    <t xml:space="preserve">  Richtstellenplan SOLL</t>
  </si>
  <si>
    <t xml:space="preserve">  TOTAL IST Stellenplan für Pflege &amp; Betreuung</t>
  </si>
  <si>
    <t xml:space="preserve">  Berechnungen pro Jahr:</t>
  </si>
  <si>
    <t>Berechnung Richtstellenplan</t>
  </si>
  <si>
    <t>Assistenzpersonal Pflege</t>
  </si>
  <si>
    <t>Total Assistenzpersonal Pflege</t>
  </si>
  <si>
    <t>Stellen
umfang</t>
  </si>
  <si>
    <t>Institution:</t>
  </si>
  <si>
    <r>
      <t xml:space="preserve">  Anteil Fachpersonal an SOLL Personal Pflege</t>
    </r>
    <r>
      <rPr>
        <sz val="5"/>
        <rFont val="Arial"/>
        <family val="2"/>
      </rPr>
      <t xml:space="preserve"> </t>
    </r>
    <r>
      <rPr>
        <sz val="10"/>
        <rFont val="Arial"/>
        <family val="2"/>
      </rPr>
      <t>&amp; Betreuung (min. 40%)</t>
    </r>
  </si>
  <si>
    <t>Hilfstabelle</t>
  </si>
  <si>
    <t>Erfasste Bewohner</t>
  </si>
  <si>
    <t>Nachtwachen Standard</t>
  </si>
  <si>
    <r>
      <t xml:space="preserve">Studierende Fachmaturität
</t>
    </r>
    <r>
      <rPr>
        <sz val="10"/>
        <rFont val="Arial"/>
        <family val="2"/>
      </rPr>
      <t xml:space="preserve"> &gt; Gewichtung 30%</t>
    </r>
  </si>
  <si>
    <t>ab 120</t>
  </si>
  <si>
    <t xml:space="preserve">  Admin. Führung Personal + QM, 0.04 Stellen pro 100%)</t>
  </si>
  <si>
    <t>bis 40 Bewohner</t>
  </si>
  <si>
    <t>bis 80 Bewohner</t>
  </si>
  <si>
    <t>bis 120 Bewohner</t>
  </si>
  <si>
    <t>Durchschnittliche Einstufung (min. / Tag)</t>
  </si>
  <si>
    <r>
      <t xml:space="preserve">Assistenzpersonal
Aktivierung </t>
    </r>
    <r>
      <rPr>
        <b/>
        <sz val="10"/>
        <rFont val="Arial"/>
        <family val="2"/>
      </rPr>
      <t>(Funktion bezeichnen)</t>
    </r>
  </si>
  <si>
    <t>nein</t>
  </si>
  <si>
    <t>Name der Institution:</t>
  </si>
  <si>
    <t>Anzahl Bewohner pro Pflegebedarfsstufe am Stichtag:</t>
  </si>
  <si>
    <t>Anzahl Bewohner Stichtag:</t>
  </si>
  <si>
    <t>Variante nach effektiven Minuten gemäss Leistungsdaten aus dem BESA System
(für angemessene Pflege)</t>
  </si>
  <si>
    <t>Minuten pro Tag</t>
  </si>
  <si>
    <t>TOTAL Minuten gemäss Leistungsdaten am Stichtag</t>
  </si>
  <si>
    <r>
      <rPr>
        <b/>
        <sz val="12"/>
        <rFont val="Arial"/>
        <family val="2"/>
      </rPr>
      <t>Fachpersonal Pflege</t>
    </r>
    <r>
      <rPr>
        <sz val="10"/>
        <rFont val="Arial"/>
        <family val="2"/>
      </rPr>
      <t xml:space="preserve">
mindestens 40 % des SOLL Personals Pflege und Betreuung</t>
    </r>
  </si>
  <si>
    <t>Min.</t>
  </si>
  <si>
    <t>pro Bewohner &amp; Tag</t>
  </si>
  <si>
    <t xml:space="preserve">  Nicht produktive Zeiten: 55 Min./Mitarbeiter/Tag Basis VZÄ</t>
  </si>
  <si>
    <t>Pflegefachpersonal</t>
  </si>
  <si>
    <t xml:space="preserve">  Summe KLV-pflichtige Leistungen in Minuten pro Jahr</t>
  </si>
  <si>
    <t xml:space="preserve">  Anteil Pflegefachpersonal HF/FH am SOLL Personal Pflege &amp; Betreuung (min. 15%)</t>
  </si>
  <si>
    <r>
      <t xml:space="preserve">Lernende FaGe
</t>
    </r>
    <r>
      <rPr>
        <b/>
        <sz val="10"/>
        <rFont val="Arial"/>
        <family val="2"/>
      </rPr>
      <t>3. Lehrjahr</t>
    </r>
    <r>
      <rPr>
        <sz val="10"/>
        <rFont val="Arial"/>
        <family val="2"/>
      </rPr>
      <t xml:space="preserve">
 &gt; Gewichtung 30%</t>
    </r>
  </si>
  <si>
    <r>
      <rPr>
        <b/>
        <sz val="11"/>
        <rFont val="Arial"/>
        <family val="2"/>
      </rPr>
      <t>Pflegefachpersonal HF/FH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mindestens </t>
    </r>
    <r>
      <rPr>
        <b/>
        <sz val="8"/>
        <rFont val="Arial"/>
        <family val="2"/>
      </rPr>
      <t xml:space="preserve">15% </t>
    </r>
    <r>
      <rPr>
        <sz val="8"/>
        <rFont val="Arial"/>
        <family val="2"/>
      </rPr>
      <t>des SOLL Personals Pflege und Betreuung</t>
    </r>
  </si>
  <si>
    <t>Total Pflegefachpersonal</t>
  </si>
  <si>
    <t>Pflegehelferin ohne SRK
(max. 1 Jahr- siehe Erläuterungen)</t>
  </si>
  <si>
    <r>
      <t xml:space="preserve">Lernende </t>
    </r>
    <r>
      <rPr>
        <b/>
        <sz val="10"/>
        <rFont val="Arial"/>
        <family val="2"/>
      </rPr>
      <t xml:space="preserve">FaGe </t>
    </r>
    <r>
      <rPr>
        <sz val="10"/>
        <rFont val="Arial"/>
        <family val="2"/>
      </rPr>
      <t>1. &amp; 2. Lehrjahr
Lernende</t>
    </r>
    <r>
      <rPr>
        <b/>
        <sz val="10"/>
        <rFont val="Arial"/>
        <family val="2"/>
      </rPr>
      <t xml:space="preserve"> FaBe</t>
    </r>
    <r>
      <rPr>
        <sz val="10"/>
        <rFont val="Arial"/>
        <family val="2"/>
      </rPr>
      <t>, 1. - 3. Lehrjahr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Lernende </t>
    </r>
    <r>
      <rPr>
        <b/>
        <sz val="10"/>
        <rFont val="Arial"/>
        <family val="2"/>
      </rPr>
      <t xml:space="preserve">AGS, </t>
    </r>
    <r>
      <rPr>
        <sz val="10"/>
        <rFont val="Arial"/>
        <family val="2"/>
      </rPr>
      <t>1. &amp; 2. Lehrjahr
 &gt; Gewichtung 30%</t>
    </r>
  </si>
  <si>
    <r>
      <rPr>
        <b/>
        <sz val="10"/>
        <rFont val="Arial"/>
        <family val="2"/>
      </rPr>
      <t>Leiterin Fachbereich Pflege</t>
    </r>
    <r>
      <rPr>
        <sz val="10"/>
        <rFont val="Arial"/>
        <family val="2"/>
      </rPr>
      <t xml:space="preserve">
(nur Leitungsfunktion; zählt nicht in IST-Stellenplan)</t>
    </r>
  </si>
  <si>
    <r>
      <t xml:space="preserve">Betagtenbetreuerin, FaBe, Hauspflegerin </t>
    </r>
    <r>
      <rPr>
        <b/>
        <sz val="10"/>
        <rFont val="Arial"/>
        <family val="2"/>
      </rPr>
      <t>mit Zusatz-modulen gemäss Erläuterungen</t>
    </r>
  </si>
  <si>
    <r>
      <rPr>
        <b/>
        <sz val="10"/>
        <rFont val="Arial"/>
        <family val="2"/>
      </rPr>
      <t>Ausbildung / Stabsfunktion</t>
    </r>
    <r>
      <rPr>
        <sz val="10"/>
        <rFont val="Arial"/>
        <family val="2"/>
      </rPr>
      <t xml:space="preserve">
(zählt nicht in IST-Stellenplan)</t>
    </r>
  </si>
  <si>
    <t xml:space="preserve">  Betreuung / Nicht KLV-pflichtige Leistungen  </t>
  </si>
  <si>
    <t xml:space="preserve">  Anzahl Bewohner mit herausfordendem Verhalten / herausfordenden Situationen</t>
  </si>
  <si>
    <t>FaGe
Altenpflegerin (3 Jahre)</t>
  </si>
  <si>
    <t>Aktivierungsfachpersonen</t>
  </si>
  <si>
    <t>Gastromieleistungen Auswahltabelle</t>
  </si>
  <si>
    <t>Nachtwachen mit geschützer Station für Menschen mit Demenz</t>
  </si>
  <si>
    <t>Grösse der Station</t>
  </si>
  <si>
    <t>Gesamtdeklaration herausfordernd</t>
  </si>
  <si>
    <t>Auflistung geschützte Stationen per 31.12.2016</t>
  </si>
  <si>
    <t>Chur Bodmer</t>
  </si>
  <si>
    <t>Chur Kantengut</t>
  </si>
  <si>
    <t>Chur Bürgerheim Masans</t>
  </si>
  <si>
    <t>Chur Cadonau</t>
  </si>
  <si>
    <t>Chur Rigahaus</t>
  </si>
  <si>
    <t>Churwalden Lindenhof</t>
  </si>
  <si>
    <t>Davos, Guggerbach</t>
  </si>
  <si>
    <t>Disentis Puntreis</t>
  </si>
  <si>
    <t>Domat Ems Casa Falveng</t>
  </si>
  <si>
    <t>Grono, Opera Mater Christi</t>
  </si>
  <si>
    <t>Jenaz Flury Stiftung</t>
  </si>
  <si>
    <t>Maienfeld Senesca</t>
  </si>
  <si>
    <t>Samedan Promulins</t>
  </si>
  <si>
    <t>Thusis EPAT</t>
  </si>
  <si>
    <t>Val Müstair Center da sandà</t>
  </si>
  <si>
    <t>Vella, da casa val lumnezia</t>
  </si>
  <si>
    <t>Zizers, Casa Fiora</t>
  </si>
  <si>
    <t>Zizers, Serata</t>
  </si>
  <si>
    <r>
      <rPr>
        <i/>
        <sz val="10"/>
        <rFont val="Wingdings"/>
        <charset val="2"/>
      </rPr>
      <t>è</t>
    </r>
    <r>
      <rPr>
        <i/>
        <sz val="10"/>
        <rFont val="Arial"/>
        <family val="2"/>
      </rPr>
      <t xml:space="preserve"> Es steht über 24 Stunden eine Pflegefachperson HF/FH
     physisch oder telefonisch zur Verfügung </t>
    </r>
  </si>
  <si>
    <t xml:space="preserve">Pflegefachfrau HF/FH </t>
  </si>
  <si>
    <t>Total Pflegefachpersonal HF/FH</t>
  </si>
  <si>
    <r>
      <rPr>
        <b/>
        <sz val="10"/>
        <rFont val="Arial"/>
        <family val="2"/>
      </rPr>
      <t>Tages- und Nachtstruktur</t>
    </r>
    <r>
      <rPr>
        <sz val="6"/>
        <rFont val="Arial"/>
        <family val="2"/>
      </rPr>
      <t xml:space="preserve"> </t>
    </r>
    <r>
      <rPr>
        <sz val="10"/>
        <rFont val="Arial"/>
        <family val="2"/>
      </rPr>
      <t>(Ø Anzahl Gäste pro Tag)</t>
    </r>
  </si>
  <si>
    <r>
      <t xml:space="preserve">FaBe
Betagtenbetreuerin
</t>
    </r>
    <r>
      <rPr>
        <b/>
        <sz val="10"/>
        <rFont val="Arial"/>
        <family val="2"/>
      </rPr>
      <t>&gt; ohne Zusatzmodule</t>
    </r>
  </si>
  <si>
    <r>
      <t xml:space="preserve">Assistentin Gesundheit &amp; Soziales
Hauspflegerin
Sozialbetreuerin
</t>
    </r>
    <r>
      <rPr>
        <b/>
        <sz val="10"/>
        <rFont val="Arial"/>
        <family val="2"/>
      </rPr>
      <t>&gt; ohne Zusatzmodule</t>
    </r>
  </si>
  <si>
    <t>Total Aktivierungspersonal</t>
  </si>
  <si>
    <t>Aktivierungs-personal</t>
  </si>
  <si>
    <t>Fachfrau Langzeitpflege FA
DN I Geriatrie</t>
  </si>
  <si>
    <t>DN I (CH-Diplom)</t>
  </si>
  <si>
    <t xml:space="preserve">  Bewohner mit herausfordendem Verhalten / herausfordenden Situationen</t>
  </si>
  <si>
    <t>Ausserordentlich pflege- und betreuungsaufwendige Bewohner</t>
  </si>
  <si>
    <t xml:space="preserve">  Ausserordentlich pflege- und betreuungsaufwendige Bewohner</t>
  </si>
  <si>
    <t>zusätzliche Min. / Tag</t>
  </si>
  <si>
    <t xml:space="preserve">Variante nach Minimum Fachpersonal
</t>
  </si>
  <si>
    <t>mindestens</t>
  </si>
  <si>
    <t>Stellenprozent Fachpersonal gemäss IST-Stellenplan</t>
  </si>
  <si>
    <t>Variante nach Minimum Pflegefachpersonal HF/FH</t>
  </si>
  <si>
    <t>Stellenprozent Pflegefachpersonal HF/FH gemäss IST-Stellenplan</t>
  </si>
  <si>
    <t>Stellenprozent Assistenz- und Aktivierungspersonal</t>
  </si>
  <si>
    <t>Stellenprozent Pflegefachpersonal HF/FH</t>
  </si>
  <si>
    <t>Stellenprozent weiteres Pflegefachpersonal</t>
  </si>
  <si>
    <r>
      <rPr>
        <sz val="14"/>
        <rFont val="Wingdings 3"/>
        <family val="1"/>
        <charset val="2"/>
      </rPr>
      <t>r</t>
    </r>
    <r>
      <rPr>
        <sz val="12"/>
        <rFont val="Arial"/>
        <family val="2"/>
      </rPr>
      <t xml:space="preserve"> zu IST-Stellenplan</t>
    </r>
  </si>
  <si>
    <t xml:space="preserve">Abzug Leistungen Pflege &amp; Betreuung für Spitex (Alterswohnungen) </t>
  </si>
  <si>
    <t>Arbeitstage</t>
  </si>
  <si>
    <t>Fortbildung</t>
  </si>
  <si>
    <t>Ferien</t>
  </si>
  <si>
    <t>Feiertage</t>
  </si>
  <si>
    <t>Ruhetage</t>
  </si>
  <si>
    <t>keine</t>
  </si>
  <si>
    <t xml:space="preserve">  Pflege- und Betreuungspersonal erbringt folgende Leistungen an KST Pension:</t>
  </si>
  <si>
    <t>Schritt 1</t>
  </si>
  <si>
    <t>Ermittlung der betriebsspezifischen Jahresarbeitszeit</t>
  </si>
  <si>
    <t>Schritt 2</t>
  </si>
  <si>
    <t>Berechnung Jahresarbeitszeit</t>
  </si>
  <si>
    <t>Tage pro Jahr</t>
  </si>
  <si>
    <t>Individueller Wert</t>
  </si>
  <si>
    <t>Standard-
wert</t>
  </si>
  <si>
    <t>Jahresarbeitszeit in Stunden</t>
  </si>
  <si>
    <t>Arbeitsstunden pro Woche</t>
  </si>
  <si>
    <t>Umkleidezeit pro Arbeitstag</t>
  </si>
  <si>
    <t>Jahresarbeitszeit netto</t>
  </si>
  <si>
    <r>
      <t>Abzug allfälliger Umkleidezeit von der Jahresarbeitszeit</t>
    </r>
    <r>
      <rPr>
        <b/>
        <sz val="10"/>
        <color theme="1"/>
        <rFont val="Arial"/>
        <family val="2"/>
      </rPr>
      <t xml:space="preserve"> bei Bedarf</t>
    </r>
  </si>
  <si>
    <t>è</t>
  </si>
  <si>
    <t>Jahresarbeitszeit netto wird im Berechnungblatt berücksichtigt</t>
  </si>
  <si>
    <t>Minuten</t>
  </si>
  <si>
    <t xml:space="preserve">  Ausbildungstätigkeit, 0.12 Stelle pro Lernende</t>
  </si>
  <si>
    <t xml:space="preserve">  Richtstellenplan SOLL für Berechnung Fachpersonal</t>
  </si>
  <si>
    <t>Stellen</t>
  </si>
  <si>
    <r>
      <t xml:space="preserve">Studierende HF
mit Vorbildung als FaGe
</t>
    </r>
    <r>
      <rPr>
        <b/>
        <sz val="10"/>
        <rFont val="Arial"/>
        <family val="2"/>
      </rPr>
      <t>1. &amp; 2. Praktikum</t>
    </r>
  </si>
  <si>
    <r>
      <t xml:space="preserve">Studierende HF
ohne Vorbildung als FaGe
</t>
    </r>
    <r>
      <rPr>
        <b/>
        <sz val="10"/>
        <rFont val="Arial"/>
        <family val="2"/>
      </rPr>
      <t>1. - 3. Praktikum</t>
    </r>
  </si>
  <si>
    <t>Jahresarbeitszeit</t>
  </si>
  <si>
    <t>TOTAL</t>
  </si>
  <si>
    <t>Berechn. Stellen Hotellerie</t>
  </si>
  <si>
    <t>IST-Stellenplan</t>
  </si>
  <si>
    <t>davon PFP</t>
  </si>
  <si>
    <t>Anteil</t>
  </si>
  <si>
    <t>Basis weiteres Fachpersonal</t>
  </si>
  <si>
    <t>Bewohner am Stichtag</t>
  </si>
  <si>
    <t>Max. Anzahl Bewohner bei Durchnittsminuten</t>
  </si>
  <si>
    <t>abgerundet</t>
  </si>
  <si>
    <t>min. 40% vom Sollstellenplan</t>
  </si>
  <si>
    <t>min. 15% vom Sollstellenplan</t>
  </si>
  <si>
    <t>SOLL Stellenprozent Pflegefachpersonal HF/FH gemäss Berechnungsblatt</t>
  </si>
  <si>
    <t>SOLL Stellenprozent Fachpersonal gemäss Berechnungsblatt</t>
  </si>
  <si>
    <t>Berechnung mögliche Bewohner</t>
  </si>
  <si>
    <t>Fehlende Stellenprozent (bei neg. Wert=über dem Soll)</t>
  </si>
  <si>
    <t>Fehlende Stellenprozent  (bei negativem Wert = über dem Soll)</t>
  </si>
  <si>
    <t>Richtstellenplan Soll gemäss Berechnung</t>
  </si>
  <si>
    <t>(ohne Pension)</t>
  </si>
  <si>
    <r>
      <t xml:space="preserve">Studierende HF
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Vorbildung</t>
    </r>
    <r>
      <rPr>
        <b/>
        <sz val="10"/>
        <rFont val="Arial"/>
        <family val="2"/>
      </rPr>
      <t xml:space="preserve"> FaGe 1. - 4.</t>
    </r>
    <r>
      <rPr>
        <sz val="10"/>
        <rFont val="Arial"/>
        <family val="2"/>
      </rPr>
      <t xml:space="preserve"> Praktikum, </t>
    </r>
    <r>
      <rPr>
        <b/>
        <sz val="10"/>
        <rFont val="Arial"/>
        <family val="2"/>
      </rPr>
      <t>ohne</t>
    </r>
    <r>
      <rPr>
        <sz val="10"/>
        <rFont val="Arial"/>
        <family val="2"/>
      </rPr>
      <t xml:space="preserve"> Vorbildung </t>
    </r>
    <r>
      <rPr>
        <b/>
        <sz val="10"/>
        <rFont val="Arial"/>
        <family val="2"/>
      </rPr>
      <t>FaGe 3. &amp; 4.</t>
    </r>
    <r>
      <rPr>
        <sz val="10"/>
        <rFont val="Arial"/>
        <family val="2"/>
      </rPr>
      <t xml:space="preserve"> Praktikum</t>
    </r>
  </si>
  <si>
    <t>Verpflegung</t>
  </si>
  <si>
    <t>Berechnungen Personal</t>
  </si>
  <si>
    <t>KST Pension Zusatzstellen</t>
  </si>
  <si>
    <t>Zuschlag</t>
  </si>
  <si>
    <t>Stellenprozent Pensionsleistungen durch Pflege</t>
  </si>
  <si>
    <t>Kalk. Berechnung Persol inkl. KST Pension</t>
  </si>
  <si>
    <t>Verpflegung / Reinigung / Wäsche</t>
  </si>
  <si>
    <t>Verpflegung / Wäsche</t>
  </si>
  <si>
    <t>Reinigung / Wäsche</t>
  </si>
  <si>
    <t>Wäsche</t>
  </si>
  <si>
    <t>Reinigung</t>
  </si>
  <si>
    <t>Basis Betreuung und Nicht KLV-pflichtige Leistungen</t>
  </si>
  <si>
    <t>Verpflegung / Reinigung</t>
  </si>
  <si>
    <t xml:space="preserve">   "    Basis weitere    "    durch Pflege</t>
  </si>
  <si>
    <t>Auswahltabelle Pflegefachpersonen HF/FH 24h</t>
  </si>
  <si>
    <t>ja</t>
  </si>
  <si>
    <t>Krankheit / Unfall / Militär / bezahlte Abwesenheiten</t>
  </si>
  <si>
    <t>Verschiedene Hausgrössen mit Durchschnittseinstufung</t>
  </si>
  <si>
    <t>BESA 5</t>
  </si>
  <si>
    <t>BESA 6</t>
  </si>
  <si>
    <t>BESA 7</t>
  </si>
  <si>
    <t>50 Betten</t>
  </si>
  <si>
    <t>100 Betten</t>
  </si>
  <si>
    <t>200 Betten</t>
  </si>
  <si>
    <t>Stellenprozent HF/FH</t>
  </si>
  <si>
    <t>Stellenprozent Fachpersonal</t>
  </si>
  <si>
    <t>Stellenprozent Assistenzpersonal</t>
  </si>
  <si>
    <t>Lernende</t>
  </si>
  <si>
    <t>Anwesende pro 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</si>
</sst>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__;"/>
    <numFmt numFmtId="167" formatCode="#,##0.00__;"/>
    <numFmt numFmtId="168" formatCode="#,##0.00__;\-#,##0.00__"/>
    <numFmt numFmtId="169" formatCode="#,##0%"/>
    <numFmt numFmtId="170" formatCode="#,##0.0__;"/>
    <numFmt numFmtId="171" formatCode="0&quot;  Min./ Tag&quot;"/>
    <numFmt numFmtId="172" formatCode="0.0000"/>
    <numFmt numFmtId="173" formatCode="\(0%\)"/>
    <numFmt numFmtId="174" formatCode="0.0000000000000%"/>
    <numFmt numFmtId="175" formatCode="0.0&quot; Min./Tag/Bewohner&quot;"/>
  </numFmts>
  <fonts count="38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name val="Wingdings"/>
      <charset val="2"/>
    </font>
    <font>
      <sz val="10"/>
      <color indexed="81"/>
      <name val="Arial"/>
      <family val="2"/>
    </font>
    <font>
      <sz val="14"/>
      <name val="Wingdings 3"/>
      <family val="1"/>
      <charset val="2"/>
    </font>
    <font>
      <sz val="10"/>
      <color theme="0"/>
      <name val="Arial"/>
      <family val="2"/>
    </font>
    <font>
      <sz val="10"/>
      <color rgb="FFFFC000"/>
      <name val="Arial"/>
      <family val="2"/>
    </font>
    <font>
      <sz val="10"/>
      <color rgb="FFFFFF00"/>
      <name val="Arial"/>
      <family val="2"/>
    </font>
    <font>
      <sz val="10"/>
      <color theme="0" tint="-0.14999847407452621"/>
      <name val="Arial"/>
      <family val="2"/>
    </font>
    <font>
      <i/>
      <sz val="10"/>
      <color theme="1" tint="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rgb="FF92D050"/>
      <name val="Wingdings"/>
      <charset val="2"/>
    </font>
    <font>
      <sz val="11"/>
      <color rgb="FF000000"/>
      <name val="Verdana"/>
      <family val="2"/>
    </font>
    <font>
      <sz val="11"/>
      <color indexed="81"/>
      <name val="Consolas"/>
      <family val="3"/>
    </font>
    <font>
      <sz val="10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sz val="9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380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9" fontId="9" fillId="2" borderId="1" xfId="2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9" fontId="9" fillId="2" borderId="2" xfId="2" applyFont="1" applyFill="1" applyBorder="1" applyAlignment="1" applyProtection="1">
      <alignment vertical="center" wrapText="1"/>
      <protection locked="0"/>
    </xf>
    <xf numFmtId="9" fontId="9" fillId="2" borderId="3" xfId="2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9" fontId="9" fillId="2" borderId="4" xfId="2" applyFont="1" applyFill="1" applyBorder="1" applyAlignment="1" applyProtection="1">
      <alignment vertical="center" wrapText="1"/>
      <protection locked="0"/>
    </xf>
    <xf numFmtId="0" fontId="3" fillId="0" borderId="0" xfId="3" applyFont="1"/>
    <xf numFmtId="0" fontId="8" fillId="0" borderId="0" xfId="3" applyFont="1" applyBorder="1" applyAlignment="1">
      <alignment horizontal="center"/>
    </xf>
    <xf numFmtId="0" fontId="2" fillId="0" borderId="0" xfId="3"/>
    <xf numFmtId="0" fontId="4" fillId="0" borderId="0" xfId="3" applyFont="1"/>
    <xf numFmtId="0" fontId="5" fillId="0" borderId="0" xfId="3" applyFont="1" applyFill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166" fontId="9" fillId="2" borderId="5" xfId="3" applyNumberFormat="1" applyFont="1" applyFill="1" applyBorder="1" applyAlignment="1" applyProtection="1">
      <alignment vertical="center"/>
      <protection locked="0"/>
    </xf>
    <xf numFmtId="0" fontId="2" fillId="0" borderId="0" xfId="3" applyFill="1" applyBorder="1"/>
    <xf numFmtId="0" fontId="2" fillId="0" borderId="0" xfId="3" applyFill="1"/>
    <xf numFmtId="0" fontId="2" fillId="2" borderId="0" xfId="3" applyFill="1"/>
    <xf numFmtId="0" fontId="2" fillId="3" borderId="0" xfId="3" applyFill="1"/>
    <xf numFmtId="0" fontId="2" fillId="4" borderId="0" xfId="3" applyFill="1"/>
    <xf numFmtId="0" fontId="2" fillId="5" borderId="0" xfId="3" applyFill="1"/>
    <xf numFmtId="0" fontId="2" fillId="6" borderId="0" xfId="3" applyFill="1"/>
    <xf numFmtId="2" fontId="2" fillId="0" borderId="0" xfId="3" applyNumberFormat="1" applyFill="1" applyBorder="1"/>
    <xf numFmtId="164" fontId="5" fillId="0" borderId="0" xfId="3" applyNumberFormat="1" applyFont="1" applyFill="1" applyBorder="1"/>
    <xf numFmtId="164" fontId="2" fillId="0" borderId="0" xfId="3" applyNumberFormat="1" applyFill="1"/>
    <xf numFmtId="0" fontId="5" fillId="0" borderId="0" xfId="3" applyFont="1" applyFill="1"/>
    <xf numFmtId="0" fontId="5" fillId="0" borderId="0" xfId="3" applyFont="1"/>
    <xf numFmtId="0" fontId="2" fillId="0" borderId="0" xfId="3" applyFill="1" applyAlignment="1">
      <alignment vertical="center"/>
    </xf>
    <xf numFmtId="0" fontId="2" fillId="4" borderId="0" xfId="3" applyFill="1" applyAlignment="1">
      <alignment vertical="center"/>
    </xf>
    <xf numFmtId="0" fontId="5" fillId="2" borderId="0" xfId="3" applyFont="1" applyFill="1"/>
    <xf numFmtId="2" fontId="2" fillId="0" borderId="0" xfId="3" applyNumberFormat="1" applyFill="1"/>
    <xf numFmtId="164" fontId="5" fillId="0" borderId="0" xfId="3" applyNumberFormat="1" applyFont="1" applyFill="1"/>
    <xf numFmtId="0" fontId="5" fillId="7" borderId="0" xfId="3" applyFont="1" applyFill="1"/>
    <xf numFmtId="0" fontId="3" fillId="0" borderId="0" xfId="3" applyFont="1" applyFill="1"/>
    <xf numFmtId="0" fontId="4" fillId="0" borderId="0" xfId="3" applyFont="1" applyFill="1"/>
    <xf numFmtId="0" fontId="5" fillId="0" borderId="0" xfId="3" applyFont="1" applyFill="1" applyAlignment="1">
      <alignment vertical="center"/>
    </xf>
    <xf numFmtId="0" fontId="9" fillId="0" borderId="0" xfId="3" applyFont="1"/>
    <xf numFmtId="0" fontId="9" fillId="0" borderId="0" xfId="3" applyFont="1" applyFill="1"/>
    <xf numFmtId="0" fontId="2" fillId="0" borderId="0" xfId="3" applyFill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right"/>
    </xf>
    <xf numFmtId="14" fontId="7" fillId="0" borderId="6" xfId="3" applyNumberFormat="1" applyFont="1" applyBorder="1" applyAlignment="1" applyProtection="1"/>
    <xf numFmtId="0" fontId="2" fillId="0" borderId="0" xfId="3" applyAlignment="1" applyProtection="1">
      <alignment vertical="center"/>
    </xf>
    <xf numFmtId="0" fontId="2" fillId="0" borderId="0" xfId="3" applyBorder="1" applyAlignment="1" applyProtection="1">
      <alignment vertical="center"/>
    </xf>
    <xf numFmtId="0" fontId="9" fillId="8" borderId="7" xfId="3" applyFont="1" applyFill="1" applyBorder="1" applyAlignment="1" applyProtection="1">
      <alignment vertical="center"/>
    </xf>
    <xf numFmtId="0" fontId="9" fillId="3" borderId="7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vertical="center"/>
    </xf>
    <xf numFmtId="0" fontId="9" fillId="0" borderId="8" xfId="3" applyFont="1" applyFill="1" applyBorder="1" applyAlignment="1" applyProtection="1">
      <alignment vertical="center"/>
    </xf>
    <xf numFmtId="166" fontId="9" fillId="0" borderId="5" xfId="3" applyNumberFormat="1" applyFont="1" applyFill="1" applyBorder="1" applyAlignment="1" applyProtection="1">
      <alignment vertical="center"/>
    </xf>
    <xf numFmtId="0" fontId="6" fillId="9" borderId="7" xfId="3" applyFont="1" applyFill="1" applyBorder="1" applyAlignment="1" applyProtection="1">
      <alignment vertical="center"/>
    </xf>
    <xf numFmtId="0" fontId="6" fillId="9" borderId="8" xfId="3" applyFont="1" applyFill="1" applyBorder="1" applyAlignment="1" applyProtection="1">
      <alignment vertical="center"/>
    </xf>
    <xf numFmtId="0" fontId="9" fillId="0" borderId="7" xfId="3" applyFont="1" applyBorder="1" applyAlignment="1" applyProtection="1">
      <alignment vertical="center"/>
    </xf>
    <xf numFmtId="0" fontId="9" fillId="0" borderId="8" xfId="3" applyFont="1" applyBorder="1" applyAlignment="1" applyProtection="1">
      <alignment vertical="center"/>
    </xf>
    <xf numFmtId="0" fontId="6" fillId="0" borderId="7" xfId="3" applyFont="1" applyFill="1" applyBorder="1" applyAlignment="1" applyProtection="1">
      <alignment vertical="center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7" xfId="3" applyFont="1" applyBorder="1" applyAlignment="1" applyProtection="1">
      <alignment vertical="center"/>
    </xf>
    <xf numFmtId="166" fontId="9" fillId="0" borderId="5" xfId="1" applyNumberFormat="1" applyFont="1" applyFill="1" applyBorder="1" applyAlignment="1" applyProtection="1">
      <alignment vertical="center"/>
    </xf>
    <xf numFmtId="166" fontId="6" fillId="0" borderId="5" xfId="1" applyNumberFormat="1" applyFont="1" applyBorder="1" applyAlignment="1" applyProtection="1">
      <alignment vertical="center"/>
    </xf>
    <xf numFmtId="0" fontId="9" fillId="0" borderId="5" xfId="3" applyFont="1" applyBorder="1" applyAlignment="1" applyProtection="1">
      <alignment vertical="center"/>
    </xf>
    <xf numFmtId="167" fontId="6" fillId="0" borderId="5" xfId="3" applyNumberFormat="1" applyFont="1" applyBorder="1" applyAlignment="1" applyProtection="1">
      <alignment vertical="center"/>
    </xf>
    <xf numFmtId="167" fontId="9" fillId="0" borderId="5" xfId="3" applyNumberFormat="1" applyFont="1" applyBorder="1" applyAlignment="1" applyProtection="1">
      <alignment vertical="center"/>
    </xf>
    <xf numFmtId="2" fontId="9" fillId="0" borderId="8" xfId="3" applyNumberFormat="1" applyFont="1" applyBorder="1" applyAlignment="1" applyProtection="1">
      <alignment vertical="center"/>
    </xf>
    <xf numFmtId="167" fontId="6" fillId="9" borderId="5" xfId="3" applyNumberFormat="1" applyFont="1" applyFill="1" applyBorder="1" applyAlignment="1" applyProtection="1">
      <alignment vertical="center"/>
    </xf>
    <xf numFmtId="168" fontId="6" fillId="9" borderId="5" xfId="3" applyNumberFormat="1" applyFont="1" applyFill="1" applyBorder="1" applyAlignment="1" applyProtection="1">
      <alignment vertical="center"/>
    </xf>
    <xf numFmtId="0" fontId="9" fillId="0" borderId="9" xfId="3" applyFont="1" applyBorder="1" applyAlignment="1" applyProtection="1">
      <alignment vertical="center"/>
    </xf>
    <xf numFmtId="0" fontId="9" fillId="0" borderId="0" xfId="3" applyFont="1" applyBorder="1" applyAlignment="1" applyProtection="1">
      <alignment vertical="center"/>
    </xf>
    <xf numFmtId="0" fontId="9" fillId="0" borderId="10" xfId="3" applyFont="1" applyBorder="1" applyProtection="1"/>
    <xf numFmtId="0" fontId="9" fillId="0" borderId="9" xfId="3" applyFont="1" applyBorder="1" applyProtection="1"/>
    <xf numFmtId="10" fontId="9" fillId="0" borderId="11" xfId="2" applyNumberFormat="1" applyFont="1" applyBorder="1" applyProtection="1"/>
    <xf numFmtId="0" fontId="9" fillId="0" borderId="12" xfId="3" applyFont="1" applyBorder="1" applyProtection="1"/>
    <xf numFmtId="0" fontId="9" fillId="0" borderId="0" xfId="3" applyFont="1" applyBorder="1" applyProtection="1"/>
    <xf numFmtId="10" fontId="9" fillId="0" borderId="13" xfId="2" applyNumberFormat="1" applyFont="1" applyBorder="1" applyProtection="1"/>
    <xf numFmtId="0" fontId="9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14" fontId="7" fillId="0" borderId="0" xfId="0" applyNumberFormat="1" applyFont="1" applyFill="1" applyAlignment="1" applyProtection="1">
      <alignment vertical="center"/>
    </xf>
    <xf numFmtId="0" fontId="5" fillId="0" borderId="14" xfId="0" applyFont="1" applyBorder="1" applyAlignment="1" applyProtection="1">
      <alignment horizontal="center" vertical="top" wrapText="1"/>
    </xf>
    <xf numFmtId="0" fontId="5" fillId="0" borderId="15" xfId="0" applyFont="1" applyBorder="1" applyAlignment="1" applyProtection="1">
      <alignment horizontal="center" vertical="top" wrapText="1"/>
    </xf>
    <xf numFmtId="0" fontId="5" fillId="0" borderId="16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right" vertical="center"/>
    </xf>
    <xf numFmtId="169" fontId="6" fillId="0" borderId="18" xfId="2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right" vertical="center" wrapText="1"/>
    </xf>
    <xf numFmtId="0" fontId="6" fillId="0" borderId="20" xfId="0" applyFont="1" applyBorder="1" applyAlignment="1" applyProtection="1">
      <alignment horizontal="right" vertical="center"/>
    </xf>
    <xf numFmtId="169" fontId="6" fillId="0" borderId="21" xfId="2" applyNumberFormat="1" applyFont="1" applyBorder="1" applyAlignment="1" applyProtection="1">
      <alignment horizontal="center" vertical="center"/>
    </xf>
    <xf numFmtId="0" fontId="23" fillId="8" borderId="8" xfId="3" applyFont="1" applyFill="1" applyBorder="1" applyAlignment="1" applyProtection="1">
      <alignment vertical="center"/>
    </xf>
    <xf numFmtId="0" fontId="24" fillId="3" borderId="8" xfId="3" applyFont="1" applyFill="1" applyBorder="1" applyAlignment="1" applyProtection="1">
      <alignment vertical="center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9" fontId="9" fillId="2" borderId="22" xfId="2" applyFont="1" applyFill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right" vertical="center"/>
    </xf>
    <xf numFmtId="169" fontId="6" fillId="0" borderId="24" xfId="2" applyNumberFormat="1" applyFont="1" applyBorder="1" applyAlignment="1" applyProtection="1">
      <alignment horizontal="center" vertical="center"/>
    </xf>
    <xf numFmtId="166" fontId="9" fillId="2" borderId="5" xfId="3" applyNumberFormat="1" applyFont="1" applyFill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vertical="center"/>
    </xf>
    <xf numFmtId="0" fontId="13" fillId="0" borderId="0" xfId="3" applyFont="1" applyFill="1"/>
    <xf numFmtId="0" fontId="14" fillId="0" borderId="8" xfId="3" applyFont="1" applyBorder="1" applyAlignment="1" applyProtection="1">
      <alignment vertical="center" wrapText="1"/>
    </xf>
    <xf numFmtId="0" fontId="12" fillId="0" borderId="0" xfId="0" applyFont="1" applyProtection="1"/>
    <xf numFmtId="0" fontId="2" fillId="0" borderId="0" xfId="0" applyFont="1" applyProtection="1"/>
    <xf numFmtId="0" fontId="2" fillId="0" borderId="0" xfId="3" applyAlignment="1" applyProtection="1">
      <alignment horizontal="left" vertical="center"/>
    </xf>
    <xf numFmtId="0" fontId="2" fillId="0" borderId="0" xfId="3" applyBorder="1" applyAlignment="1" applyProtection="1">
      <alignment horizontal="left" vertical="center"/>
    </xf>
    <xf numFmtId="166" fontId="6" fillId="0" borderId="5" xfId="3" applyNumberFormat="1" applyFont="1" applyFill="1" applyBorder="1" applyAlignment="1" applyProtection="1">
      <alignment horizontal="left" vertical="center"/>
    </xf>
    <xf numFmtId="0" fontId="7" fillId="0" borderId="5" xfId="3" applyFont="1" applyBorder="1" applyAlignment="1" applyProtection="1">
      <alignment vertical="center"/>
    </xf>
    <xf numFmtId="0" fontId="3" fillId="0" borderId="0" xfId="3" applyFont="1" applyAlignment="1" applyProtection="1">
      <alignment horizontal="left"/>
    </xf>
    <xf numFmtId="166" fontId="5" fillId="0" borderId="5" xfId="3" applyNumberFormat="1" applyFont="1" applyBorder="1" applyAlignment="1" applyProtection="1">
      <alignment horizontal="right" vertical="center"/>
    </xf>
    <xf numFmtId="166" fontId="5" fillId="10" borderId="5" xfId="3" applyNumberFormat="1" applyFont="1" applyFill="1" applyBorder="1" applyAlignment="1" applyProtection="1">
      <alignment horizontal="right" vertical="center"/>
    </xf>
    <xf numFmtId="0" fontId="7" fillId="0" borderId="0" xfId="3" applyFont="1" applyBorder="1" applyAlignment="1" applyProtection="1">
      <alignment horizontal="right"/>
    </xf>
    <xf numFmtId="14" fontId="7" fillId="0" borderId="0" xfId="3" applyNumberFormat="1" applyFont="1" applyBorder="1" applyAlignment="1" applyProtection="1"/>
    <xf numFmtId="0" fontId="10" fillId="11" borderId="0" xfId="3" applyFont="1" applyFill="1" applyAlignment="1" applyProtection="1">
      <alignment horizontal="left" wrapText="1"/>
    </xf>
    <xf numFmtId="0" fontId="6" fillId="11" borderId="7" xfId="3" applyFont="1" applyFill="1" applyBorder="1" applyAlignment="1" applyProtection="1">
      <alignment horizontal="left" vertical="center"/>
    </xf>
    <xf numFmtId="0" fontId="9" fillId="11" borderId="8" xfId="3" applyFont="1" applyFill="1" applyBorder="1" applyAlignment="1" applyProtection="1">
      <alignment horizontal="right" vertical="center"/>
    </xf>
    <xf numFmtId="0" fontId="0" fillId="0" borderId="0" xfId="0" applyFill="1"/>
    <xf numFmtId="0" fontId="9" fillId="12" borderId="1" xfId="0" applyFont="1" applyFill="1" applyBorder="1" applyAlignment="1" applyProtection="1">
      <alignment horizontal="left" vertical="center" wrapText="1"/>
      <protection locked="0"/>
    </xf>
    <xf numFmtId="1" fontId="2" fillId="0" borderId="0" xfId="3" applyNumberFormat="1" applyFill="1" applyAlignment="1">
      <alignment horizontal="left" vertical="center"/>
    </xf>
    <xf numFmtId="2" fontId="9" fillId="0" borderId="8" xfId="3" applyNumberFormat="1" applyFont="1" applyFill="1" applyBorder="1" applyAlignment="1" applyProtection="1">
      <alignment vertical="center"/>
      <protection locked="0"/>
    </xf>
    <xf numFmtId="9" fontId="9" fillId="0" borderId="13" xfId="2" applyFont="1" applyBorder="1" applyProtection="1"/>
    <xf numFmtId="43" fontId="9" fillId="0" borderId="25" xfId="1" applyFont="1" applyBorder="1" applyProtection="1"/>
    <xf numFmtId="0" fontId="9" fillId="0" borderId="8" xfId="3" applyFont="1" applyFill="1" applyBorder="1" applyAlignment="1" applyProtection="1">
      <alignment horizontal="right" vertical="center"/>
    </xf>
    <xf numFmtId="164" fontId="22" fillId="0" borderId="8" xfId="3" applyNumberFormat="1" applyFont="1" applyFill="1" applyBorder="1" applyAlignment="1" applyProtection="1">
      <alignment vertical="center"/>
    </xf>
    <xf numFmtId="167" fontId="6" fillId="9" borderId="5" xfId="2" applyNumberFormat="1" applyFont="1" applyFill="1" applyBorder="1" applyAlignment="1" applyProtection="1">
      <alignment horizontal="right" vertical="center"/>
    </xf>
    <xf numFmtId="167" fontId="9" fillId="0" borderId="5" xfId="3" applyNumberFormat="1" applyFont="1" applyFill="1" applyBorder="1" applyAlignment="1" applyProtection="1">
      <alignment vertical="center"/>
    </xf>
    <xf numFmtId="9" fontId="25" fillId="0" borderId="8" xfId="2" applyFont="1" applyBorder="1" applyAlignment="1" applyProtection="1">
      <alignment vertical="center"/>
    </xf>
    <xf numFmtId="166" fontId="9" fillId="0" borderId="5" xfId="3" applyNumberFormat="1" applyFont="1" applyFill="1" applyBorder="1" applyAlignment="1" applyProtection="1">
      <alignment horizontal="right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9" fontId="6" fillId="13" borderId="27" xfId="2" applyFont="1" applyFill="1" applyBorder="1" applyAlignment="1" applyProtection="1">
      <alignment horizontal="right" vertical="center" wrapText="1"/>
      <protection locked="0"/>
    </xf>
    <xf numFmtId="165" fontId="18" fillId="0" borderId="0" xfId="1" applyNumberFormat="1" applyFont="1" applyFill="1" applyBorder="1" applyAlignment="1">
      <alignment vertical="center"/>
    </xf>
    <xf numFmtId="2" fontId="18" fillId="0" borderId="0" xfId="3" applyNumberFormat="1" applyFont="1" applyFill="1" applyAlignment="1">
      <alignment vertical="center"/>
    </xf>
    <xf numFmtId="0" fontId="18" fillId="0" borderId="0" xfId="3" applyFont="1" applyFill="1" applyAlignment="1">
      <alignment vertical="center"/>
    </xf>
    <xf numFmtId="164" fontId="18" fillId="0" borderId="0" xfId="3" applyNumberFormat="1" applyFont="1" applyFill="1" applyAlignment="1">
      <alignment vertical="center"/>
    </xf>
    <xf numFmtId="0" fontId="18" fillId="0" borderId="0" xfId="3" applyFont="1" applyFill="1" applyBorder="1" applyAlignment="1">
      <alignment vertical="center"/>
    </xf>
    <xf numFmtId="2" fontId="18" fillId="0" borderId="0" xfId="3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3" applyFont="1" applyAlignment="1">
      <alignment vertical="center"/>
    </xf>
    <xf numFmtId="1" fontId="26" fillId="0" borderId="0" xfId="3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1" fontId="26" fillId="14" borderId="0" xfId="0" applyNumberFormat="1" applyFont="1" applyFill="1" applyAlignment="1">
      <alignment vertical="center"/>
    </xf>
    <xf numFmtId="0" fontId="26" fillId="14" borderId="0" xfId="0" applyFont="1" applyFill="1" applyAlignment="1">
      <alignment vertical="center"/>
    </xf>
    <xf numFmtId="164" fontId="0" fillId="0" borderId="0" xfId="0" applyNumberFormat="1" applyProtection="1"/>
    <xf numFmtId="166" fontId="9" fillId="12" borderId="5" xfId="3" applyNumberFormat="1" applyFont="1" applyFill="1" applyBorder="1" applyAlignment="1" applyProtection="1">
      <alignment vertical="center"/>
      <protection locked="0"/>
    </xf>
    <xf numFmtId="0" fontId="5" fillId="15" borderId="0" xfId="0" applyFont="1" applyFill="1" applyProtection="1"/>
    <xf numFmtId="0" fontId="0" fillId="12" borderId="0" xfId="0" applyFill="1" applyProtection="1">
      <protection locked="0"/>
    </xf>
    <xf numFmtId="0" fontId="5" fillId="16" borderId="0" xfId="0" applyFont="1" applyFill="1" applyProtection="1"/>
    <xf numFmtId="0" fontId="2" fillId="15" borderId="0" xfId="0" applyFont="1" applyFill="1" applyProtection="1"/>
    <xf numFmtId="0" fontId="0" fillId="15" borderId="0" xfId="0" applyFill="1" applyProtection="1"/>
    <xf numFmtId="0" fontId="5" fillId="0" borderId="14" xfId="0" applyFont="1" applyBorder="1" applyAlignment="1" applyProtection="1">
      <alignment horizontal="left" vertical="center" wrapText="1"/>
    </xf>
    <xf numFmtId="170" fontId="9" fillId="2" borderId="5" xfId="3" applyNumberFormat="1" applyFont="1" applyFill="1" applyBorder="1" applyAlignment="1" applyProtection="1">
      <alignment vertical="center"/>
      <protection locked="0"/>
    </xf>
    <xf numFmtId="171" fontId="9" fillId="3" borderId="8" xfId="3" applyNumberFormat="1" applyFont="1" applyFill="1" applyBorder="1" applyAlignment="1" applyProtection="1">
      <alignment horizontal="right" vertical="center"/>
    </xf>
    <xf numFmtId="166" fontId="5" fillId="12" borderId="5" xfId="3" applyNumberFormat="1" applyFont="1" applyFill="1" applyBorder="1" applyAlignment="1" applyProtection="1">
      <alignment horizontal="right" vertical="center"/>
      <protection locked="0"/>
    </xf>
    <xf numFmtId="171" fontId="6" fillId="3" borderId="8" xfId="3" applyNumberFormat="1" applyFont="1" applyFill="1" applyBorder="1" applyAlignment="1" applyProtection="1">
      <alignment horizontal="right" vertical="center"/>
    </xf>
    <xf numFmtId="0" fontId="10" fillId="0" borderId="7" xfId="3" applyFont="1" applyBorder="1" applyAlignment="1" applyProtection="1">
      <alignment vertical="center"/>
    </xf>
    <xf numFmtId="0" fontId="10" fillId="0" borderId="6" xfId="3" applyFont="1" applyBorder="1" applyAlignment="1" applyProtection="1">
      <alignment horizontal="right" vertical="center"/>
    </xf>
    <xf numFmtId="0" fontId="10" fillId="9" borderId="7" xfId="3" applyFont="1" applyFill="1" applyBorder="1" applyAlignment="1" applyProtection="1">
      <alignment horizontal="left" vertical="center"/>
    </xf>
    <xf numFmtId="0" fontId="10" fillId="9" borderId="8" xfId="3" applyFont="1" applyFill="1" applyBorder="1" applyAlignment="1" applyProtection="1">
      <alignment vertical="center"/>
    </xf>
    <xf numFmtId="9" fontId="7" fillId="0" borderId="5" xfId="2" applyFont="1" applyFill="1" applyBorder="1" applyAlignment="1" applyProtection="1">
      <alignment horizontal="right" vertical="center"/>
    </xf>
    <xf numFmtId="0" fontId="10" fillId="0" borderId="0" xfId="3" applyFont="1" applyBorder="1" applyAlignment="1" applyProtection="1">
      <alignment vertical="center"/>
    </xf>
    <xf numFmtId="0" fontId="10" fillId="0" borderId="0" xfId="3" applyFont="1" applyBorder="1" applyAlignment="1" applyProtection="1">
      <alignment horizontal="right" vertical="center"/>
    </xf>
    <xf numFmtId="9" fontId="9" fillId="0" borderId="0" xfId="3" applyNumberFormat="1" applyFont="1"/>
    <xf numFmtId="9" fontId="6" fillId="0" borderId="0" xfId="2" applyFont="1" applyAlignment="1">
      <alignment horizontal="left"/>
    </xf>
    <xf numFmtId="0" fontId="9" fillId="0" borderId="0" xfId="3" applyFont="1" applyProtection="1"/>
    <xf numFmtId="0" fontId="9" fillId="0" borderId="0" xfId="3" applyFont="1" applyFill="1" applyProtection="1"/>
    <xf numFmtId="9" fontId="9" fillId="0" borderId="0" xfId="3" applyNumberFormat="1" applyFont="1" applyProtection="1"/>
    <xf numFmtId="9" fontId="9" fillId="2" borderId="12" xfId="2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/>
    </xf>
    <xf numFmtId="165" fontId="27" fillId="12" borderId="0" xfId="1" applyNumberFormat="1" applyFont="1" applyFill="1" applyProtection="1">
      <protection locked="0"/>
    </xf>
    <xf numFmtId="43" fontId="27" fillId="12" borderId="0" xfId="1" applyFont="1" applyFill="1" applyProtection="1">
      <protection locked="0"/>
    </xf>
    <xf numFmtId="0" fontId="27" fillId="0" borderId="0" xfId="4" applyFont="1" applyProtection="1"/>
    <xf numFmtId="0" fontId="30" fillId="0" borderId="0" xfId="4" applyFont="1" applyAlignment="1" applyProtection="1">
      <alignment horizontal="right"/>
    </xf>
    <xf numFmtId="0" fontId="28" fillId="0" borderId="0" xfId="4" applyFont="1" applyAlignment="1" applyProtection="1">
      <alignment horizontal="right" wrapText="1"/>
    </xf>
    <xf numFmtId="165" fontId="27" fillId="0" borderId="0" xfId="1" applyNumberFormat="1" applyFont="1" applyProtection="1"/>
    <xf numFmtId="0" fontId="28" fillId="0" borderId="0" xfId="4" applyFont="1" applyProtection="1"/>
    <xf numFmtId="165" fontId="28" fillId="0" borderId="0" xfId="1" applyNumberFormat="1" applyFont="1" applyProtection="1"/>
    <xf numFmtId="43" fontId="27" fillId="0" borderId="0" xfId="1" applyFont="1" applyProtection="1"/>
    <xf numFmtId="0" fontId="27" fillId="0" borderId="0" xfId="4" applyFont="1" applyAlignment="1" applyProtection="1">
      <alignment horizontal="center" vertical="center"/>
    </xf>
    <xf numFmtId="0" fontId="22" fillId="0" borderId="0" xfId="4" applyFont="1" applyProtection="1"/>
    <xf numFmtId="165" fontId="28" fillId="9" borderId="0" xfId="1" applyNumberFormat="1" applyFont="1" applyFill="1" applyProtection="1"/>
    <xf numFmtId="165" fontId="27" fillId="0" borderId="0" xfId="1" applyNumberFormat="1" applyFont="1" applyFill="1" applyProtection="1"/>
    <xf numFmtId="43" fontId="9" fillId="0" borderId="0" xfId="3" applyNumberFormat="1" applyFont="1"/>
    <xf numFmtId="9" fontId="9" fillId="0" borderId="0" xfId="2" applyFont="1"/>
    <xf numFmtId="10" fontId="2" fillId="0" borderId="0" xfId="3" applyNumberFormat="1" applyFill="1"/>
    <xf numFmtId="4" fontId="9" fillId="0" borderId="0" xfId="3" applyNumberFormat="1" applyFont="1"/>
    <xf numFmtId="0" fontId="31" fillId="0" borderId="0" xfId="0" applyFont="1"/>
    <xf numFmtId="10" fontId="9" fillId="0" borderId="0" xfId="3" applyNumberFormat="1" applyFont="1"/>
    <xf numFmtId="0" fontId="0" fillId="17" borderId="0" xfId="0" applyFill="1" applyProtection="1"/>
    <xf numFmtId="2" fontId="0" fillId="0" borderId="0" xfId="0" applyNumberFormat="1" applyProtection="1"/>
    <xf numFmtId="2" fontId="5" fillId="0" borderId="0" xfId="0" applyNumberFormat="1" applyFont="1" applyProtection="1"/>
    <xf numFmtId="0" fontId="2" fillId="17" borderId="0" xfId="0" applyFont="1" applyFill="1" applyProtection="1"/>
    <xf numFmtId="9" fontId="9" fillId="0" borderId="0" xfId="3" applyNumberFormat="1" applyFont="1" applyAlignment="1" applyProtection="1">
      <alignment vertical="center"/>
    </xf>
    <xf numFmtId="172" fontId="5" fillId="0" borderId="0" xfId="3" applyNumberFormat="1" applyFont="1" applyFill="1"/>
    <xf numFmtId="9" fontId="7" fillId="0" borderId="5" xfId="2" applyNumberFormat="1" applyFont="1" applyFill="1" applyBorder="1" applyAlignment="1" applyProtection="1">
      <alignment horizontal="right" vertical="center"/>
    </xf>
    <xf numFmtId="10" fontId="9" fillId="0" borderId="0" xfId="3" applyNumberFormat="1" applyFont="1" applyFill="1" applyProtection="1"/>
    <xf numFmtId="0" fontId="10" fillId="0" borderId="8" xfId="3" applyFont="1" applyBorder="1" applyAlignment="1" applyProtection="1">
      <alignment horizontal="right" vertical="center"/>
    </xf>
    <xf numFmtId="165" fontId="10" fillId="0" borderId="5" xfId="1" applyNumberFormat="1" applyFont="1" applyFill="1" applyBorder="1" applyAlignment="1" applyProtection="1">
      <alignment horizontal="right" vertical="center"/>
    </xf>
    <xf numFmtId="9" fontId="10" fillId="0" borderId="5" xfId="2" applyFont="1" applyFill="1" applyBorder="1" applyAlignment="1" applyProtection="1">
      <alignment horizontal="right" vertical="center"/>
    </xf>
    <xf numFmtId="9" fontId="10" fillId="10" borderId="5" xfId="2" applyFont="1" applyFill="1" applyBorder="1" applyAlignment="1" applyProtection="1">
      <alignment horizontal="right" vertical="center"/>
    </xf>
    <xf numFmtId="10" fontId="10" fillId="10" borderId="5" xfId="2" applyNumberFormat="1" applyFont="1" applyFill="1" applyBorder="1" applyAlignment="1" applyProtection="1">
      <alignment horizontal="right" vertical="center"/>
    </xf>
    <xf numFmtId="165" fontId="7" fillId="9" borderId="5" xfId="1" applyNumberFormat="1" applyFont="1" applyFill="1" applyBorder="1" applyAlignment="1" applyProtection="1">
      <alignment horizontal="right" vertical="center"/>
    </xf>
    <xf numFmtId="9" fontId="7" fillId="10" borderId="0" xfId="2" applyFont="1" applyFill="1" applyBorder="1" applyAlignment="1" applyProtection="1">
      <alignment horizontal="right" vertical="center"/>
    </xf>
    <xf numFmtId="0" fontId="10" fillId="11" borderId="10" xfId="3" applyFont="1" applyFill="1" applyBorder="1" applyAlignment="1" applyProtection="1">
      <alignment horizontal="left" vertical="center" wrapText="1"/>
    </xf>
    <xf numFmtId="0" fontId="10" fillId="0" borderId="9" xfId="3" applyFont="1" applyBorder="1" applyAlignment="1" applyProtection="1">
      <alignment horizontal="left" vertical="center"/>
    </xf>
    <xf numFmtId="14" fontId="7" fillId="0" borderId="11" xfId="3" applyNumberFormat="1" applyFont="1" applyBorder="1" applyAlignment="1" applyProtection="1"/>
    <xf numFmtId="0" fontId="10" fillId="11" borderId="10" xfId="3" applyFont="1" applyFill="1" applyBorder="1" applyAlignment="1" applyProtection="1">
      <alignment horizontal="left" vertical="center"/>
    </xf>
    <xf numFmtId="0" fontId="10" fillId="0" borderId="0" xfId="3" applyFont="1" applyFill="1" applyAlignment="1" applyProtection="1">
      <alignment horizontal="left" vertical="center"/>
    </xf>
    <xf numFmtId="0" fontId="3" fillId="11" borderId="5" xfId="3" applyFont="1" applyFill="1" applyBorder="1" applyAlignment="1" applyProtection="1">
      <alignment horizontal="left"/>
    </xf>
    <xf numFmtId="0" fontId="33" fillId="0" borderId="0" xfId="3" applyFont="1" applyProtection="1"/>
    <xf numFmtId="0" fontId="33" fillId="0" borderId="0" xfId="3" applyFont="1" applyFill="1" applyProtection="1"/>
    <xf numFmtId="9" fontId="34" fillId="0" borderId="0" xfId="3" applyNumberFormat="1" applyFont="1" applyAlignment="1" applyProtection="1">
      <alignment vertical="center"/>
    </xf>
    <xf numFmtId="0" fontId="35" fillId="0" borderId="0" xfId="3" applyFont="1" applyProtection="1"/>
    <xf numFmtId="0" fontId="36" fillId="0" borderId="0" xfId="3" applyFont="1" applyProtection="1"/>
    <xf numFmtId="0" fontId="35" fillId="0" borderId="0" xfId="3" applyFont="1" applyAlignment="1" applyProtection="1">
      <alignment horizontal="right"/>
    </xf>
    <xf numFmtId="9" fontId="35" fillId="0" borderId="0" xfId="2" applyFont="1" applyFill="1" applyAlignment="1" applyProtection="1">
      <alignment vertical="center"/>
    </xf>
    <xf numFmtId="10" fontId="35" fillId="0" borderId="0" xfId="2" applyNumberFormat="1" applyFont="1" applyFill="1" applyAlignment="1" applyProtection="1">
      <alignment vertical="center"/>
    </xf>
    <xf numFmtId="173" fontId="36" fillId="0" borderId="0" xfId="2" applyNumberFormat="1" applyFont="1" applyFill="1" applyAlignment="1" applyProtection="1">
      <alignment vertical="center"/>
    </xf>
    <xf numFmtId="0" fontId="35" fillId="0" borderId="0" xfId="3" applyFont="1" applyFill="1" applyAlignment="1" applyProtection="1">
      <alignment vertical="center"/>
    </xf>
    <xf numFmtId="0" fontId="35" fillId="0" borderId="0" xfId="3" applyFont="1" applyFill="1" applyProtection="1"/>
    <xf numFmtId="9" fontId="36" fillId="0" borderId="0" xfId="3" applyNumberFormat="1" applyFont="1" applyAlignment="1" applyProtection="1">
      <alignment vertical="center"/>
    </xf>
    <xf numFmtId="9" fontId="36" fillId="0" borderId="0" xfId="3" applyNumberFormat="1" applyFont="1" applyAlignment="1" applyProtection="1">
      <alignment horizontal="right" vertical="center"/>
    </xf>
    <xf numFmtId="0" fontId="35" fillId="0" borderId="0" xfId="3" applyFont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10" fontId="9" fillId="0" borderId="0" xfId="3" applyNumberFormat="1" applyFont="1" applyProtection="1"/>
    <xf numFmtId="0" fontId="22" fillId="10" borderId="8" xfId="3" applyFont="1" applyFill="1" applyBorder="1" applyAlignment="1" applyProtection="1">
      <alignment vertical="center"/>
    </xf>
    <xf numFmtId="166" fontId="13" fillId="2" borderId="5" xfId="3" applyNumberFormat="1" applyFont="1" applyFill="1" applyBorder="1" applyAlignment="1" applyProtection="1">
      <alignment horizontal="right" vertical="center" wrapText="1" indent="1" shrinkToFit="1"/>
      <protection locked="0"/>
    </xf>
    <xf numFmtId="2" fontId="35" fillId="0" borderId="0" xfId="2" applyNumberFormat="1" applyFont="1" applyFill="1" applyAlignment="1" applyProtection="1">
      <alignment vertical="center"/>
    </xf>
    <xf numFmtId="174" fontId="33" fillId="0" borderId="0" xfId="3" applyNumberFormat="1" applyFont="1" applyProtection="1"/>
    <xf numFmtId="0" fontId="13" fillId="17" borderId="0" xfId="0" applyFont="1" applyFill="1" applyProtection="1"/>
    <xf numFmtId="9" fontId="13" fillId="0" borderId="0" xfId="0" applyNumberFormat="1" applyFont="1" applyProtection="1"/>
    <xf numFmtId="175" fontId="2" fillId="0" borderId="6" xfId="3" applyNumberFormat="1" applyFont="1" applyBorder="1" applyProtection="1"/>
    <xf numFmtId="9" fontId="37" fillId="10" borderId="0" xfId="2" applyFont="1" applyFill="1" applyAlignment="1" applyProtection="1">
      <alignment vertical="center"/>
    </xf>
    <xf numFmtId="0" fontId="0" fillId="0" borderId="0" xfId="0" applyProtection="1"/>
    <xf numFmtId="0" fontId="27" fillId="0" borderId="0" xfId="4" applyFont="1" applyAlignment="1" applyProtection="1">
      <alignment vertical="center" wrapText="1"/>
    </xf>
    <xf numFmtId="0" fontId="0" fillId="0" borderId="0" xfId="0" applyProtection="1"/>
    <xf numFmtId="165" fontId="27" fillId="0" borderId="0" xfId="1" applyNumberFormat="1" applyFont="1" applyFill="1" applyAlignment="1" applyProtection="1">
      <alignment vertical="center"/>
    </xf>
    <xf numFmtId="0" fontId="8" fillId="0" borderId="0" xfId="3" applyFont="1" applyBorder="1" applyAlignment="1" applyProtection="1">
      <alignment horizontal="center"/>
    </xf>
    <xf numFmtId="0" fontId="3" fillId="0" borderId="0" xfId="3" applyFont="1" applyProtection="1"/>
    <xf numFmtId="0" fontId="3" fillId="0" borderId="0" xfId="3" applyFont="1" applyFill="1" applyProtection="1"/>
    <xf numFmtId="0" fontId="2" fillId="0" borderId="0" xfId="3" applyProtection="1"/>
    <xf numFmtId="0" fontId="2" fillId="0" borderId="0" xfId="3" applyFill="1" applyProtection="1"/>
    <xf numFmtId="0" fontId="4" fillId="0" borderId="0" xfId="3" applyFont="1" applyProtection="1"/>
    <xf numFmtId="0" fontId="4" fillId="0" borderId="0" xfId="3" applyFont="1" applyFill="1" applyProtection="1"/>
    <xf numFmtId="0" fontId="2" fillId="0" borderId="0" xfId="3" applyFill="1" applyBorder="1" applyProtection="1"/>
    <xf numFmtId="2" fontId="2" fillId="0" borderId="0" xfId="3" applyNumberFormat="1" applyFill="1" applyBorder="1" applyProtection="1"/>
    <xf numFmtId="164" fontId="2" fillId="0" borderId="0" xfId="3" applyNumberFormat="1" applyFill="1" applyProtection="1"/>
    <xf numFmtId="0" fontId="2" fillId="6" borderId="0" xfId="3" applyFill="1" applyProtection="1"/>
    <xf numFmtId="1" fontId="2" fillId="0" borderId="0" xfId="3" applyNumberFormat="1" applyFill="1" applyAlignment="1" applyProtection="1">
      <alignment horizontal="left" vertical="center"/>
    </xf>
    <xf numFmtId="0" fontId="5" fillId="0" borderId="0" xfId="3" applyFont="1" applyFill="1" applyProtection="1"/>
    <xf numFmtId="0" fontId="5" fillId="0" borderId="0" xfId="3" applyFont="1" applyProtection="1"/>
    <xf numFmtId="0" fontId="0" fillId="0" borderId="0" xfId="0" applyFill="1" applyProtection="1"/>
    <xf numFmtId="166" fontId="13" fillId="0" borderId="5" xfId="3" applyNumberFormat="1" applyFont="1" applyFill="1" applyBorder="1" applyAlignment="1" applyProtection="1">
      <alignment horizontal="right" vertical="center" wrapText="1" indent="1" shrinkToFit="1"/>
    </xf>
    <xf numFmtId="10" fontId="2" fillId="0" borderId="0" xfId="3" applyNumberFormat="1" applyFill="1" applyProtection="1"/>
    <xf numFmtId="0" fontId="2" fillId="0" borderId="0" xfId="3" applyFill="1" applyAlignment="1" applyProtection="1">
      <alignment vertical="center"/>
    </xf>
    <xf numFmtId="0" fontId="2" fillId="4" borderId="0" xfId="3" applyFill="1" applyAlignment="1" applyProtection="1">
      <alignment vertical="center"/>
    </xf>
    <xf numFmtId="1" fontId="26" fillId="14" borderId="0" xfId="0" applyNumberFormat="1" applyFont="1" applyFill="1" applyAlignment="1" applyProtection="1">
      <alignment vertical="center"/>
    </xf>
    <xf numFmtId="0" fontId="26" fillId="14" borderId="0" xfId="0" applyFont="1" applyFill="1" applyAlignment="1" applyProtection="1">
      <alignment vertical="center"/>
    </xf>
    <xf numFmtId="1" fontId="26" fillId="0" borderId="0" xfId="3" applyNumberFormat="1" applyFont="1" applyFill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5" fillId="2" borderId="0" xfId="3" applyFont="1" applyFill="1" applyProtection="1"/>
    <xf numFmtId="165" fontId="18" fillId="0" borderId="0" xfId="1" applyNumberFormat="1" applyFont="1" applyFill="1" applyBorder="1" applyAlignment="1" applyProtection="1">
      <alignment vertical="center"/>
    </xf>
    <xf numFmtId="164" fontId="18" fillId="0" borderId="0" xfId="3" applyNumberFormat="1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3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vertical="center"/>
    </xf>
    <xf numFmtId="2" fontId="18" fillId="0" borderId="0" xfId="3" applyNumberFormat="1" applyFont="1" applyFill="1" applyBorder="1" applyAlignment="1" applyProtection="1">
      <alignment vertical="center"/>
    </xf>
    <xf numFmtId="2" fontId="18" fillId="0" borderId="0" xfId="3" applyNumberFormat="1" applyFont="1" applyFill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2" fontId="9" fillId="0" borderId="8" xfId="3" applyNumberFormat="1" applyFont="1" applyFill="1" applyBorder="1" applyAlignment="1" applyProtection="1">
      <alignment vertical="center"/>
    </xf>
    <xf numFmtId="2" fontId="2" fillId="0" borderId="0" xfId="3" applyNumberFormat="1" applyFill="1" applyProtection="1"/>
    <xf numFmtId="0" fontId="18" fillId="0" borderId="0" xfId="3" applyFont="1" applyAlignment="1" applyProtection="1">
      <alignment vertical="center"/>
    </xf>
    <xf numFmtId="164" fontId="5" fillId="0" borderId="0" xfId="3" applyNumberFormat="1" applyFont="1" applyFill="1" applyProtection="1"/>
    <xf numFmtId="0" fontId="5" fillId="7" borderId="0" xfId="3" applyFont="1" applyFill="1" applyProtection="1"/>
    <xf numFmtId="164" fontId="5" fillId="0" borderId="0" xfId="3" applyNumberFormat="1" applyFont="1" applyFill="1" applyBorder="1" applyProtection="1"/>
    <xf numFmtId="172" fontId="5" fillId="0" borderId="0" xfId="3" applyNumberFormat="1" applyFont="1" applyFill="1" applyProtection="1"/>
    <xf numFmtId="9" fontId="6" fillId="0" borderId="0" xfId="2" applyFont="1" applyAlignment="1" applyProtection="1">
      <alignment horizontal="left"/>
    </xf>
    <xf numFmtId="9" fontId="9" fillId="0" borderId="0" xfId="2" applyFont="1" applyProtection="1"/>
    <xf numFmtId="43" fontId="9" fillId="0" borderId="0" xfId="3" applyNumberFormat="1" applyFont="1" applyProtection="1"/>
    <xf numFmtId="4" fontId="9" fillId="0" borderId="0" xfId="3" applyNumberFormat="1" applyFont="1" applyProtection="1"/>
    <xf numFmtId="0" fontId="31" fillId="0" borderId="0" xfId="0" applyFont="1" applyProtection="1"/>
    <xf numFmtId="0" fontId="5" fillId="0" borderId="0" xfId="3" applyFont="1" applyFill="1" applyBorder="1" applyAlignment="1" applyProtection="1">
      <alignment horizontal="right" vertical="center"/>
    </xf>
    <xf numFmtId="0" fontId="6" fillId="0" borderId="0" xfId="3" applyFont="1" applyAlignment="1" applyProtection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Protection="1">
      <protection locked="0"/>
    </xf>
    <xf numFmtId="1" fontId="26" fillId="0" borderId="0" xfId="0" applyNumberFormat="1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169" fontId="9" fillId="0" borderId="26" xfId="2" applyNumberFormat="1" applyFont="1" applyFill="1" applyBorder="1" applyAlignment="1" applyProtection="1">
      <alignment horizontal="center" vertical="center"/>
    </xf>
    <xf numFmtId="169" fontId="9" fillId="0" borderId="30" xfId="2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right" vertical="center"/>
    </xf>
    <xf numFmtId="169" fontId="9" fillId="0" borderId="34" xfId="2" applyNumberFormat="1" applyFont="1" applyFill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9" fillId="0" borderId="38" xfId="0" applyFont="1" applyBorder="1" applyAlignment="1" applyProtection="1">
      <alignment horizontal="center" vertical="center" textRotation="90" wrapText="1"/>
    </xf>
    <xf numFmtId="0" fontId="0" fillId="0" borderId="38" xfId="0" applyBorder="1" applyAlignment="1" applyProtection="1">
      <alignment horizontal="center" vertical="center" textRotation="90" wrapText="1"/>
    </xf>
    <xf numFmtId="0" fontId="0" fillId="0" borderId="49" xfId="0" applyBorder="1" applyAlignment="1" applyProtection="1">
      <alignment horizontal="center" vertical="center" textRotation="90" wrapText="1"/>
    </xf>
    <xf numFmtId="0" fontId="9" fillId="0" borderId="14" xfId="0" applyFont="1" applyBorder="1" applyAlignment="1" applyProtection="1">
      <alignment vertical="center" wrapText="1"/>
    </xf>
    <xf numFmtId="0" fontId="9" fillId="0" borderId="27" xfId="0" applyFont="1" applyBorder="1" applyAlignment="1" applyProtection="1">
      <alignment vertical="center"/>
    </xf>
    <xf numFmtId="0" fontId="9" fillId="0" borderId="29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vertical="center" wrapText="1"/>
    </xf>
    <xf numFmtId="0" fontId="9" fillId="0" borderId="27" xfId="0" applyFont="1" applyBorder="1" applyAlignment="1" applyProtection="1">
      <alignment vertical="center" wrapText="1"/>
    </xf>
    <xf numFmtId="0" fontId="9" fillId="0" borderId="29" xfId="0" applyFont="1" applyBorder="1" applyAlignment="1" applyProtection="1">
      <alignment vertical="center" wrapText="1"/>
    </xf>
    <xf numFmtId="0" fontId="5" fillId="0" borderId="40" xfId="0" applyFont="1" applyBorder="1" applyAlignment="1" applyProtection="1">
      <alignment horizontal="center" vertical="center" textRotation="90" wrapText="1"/>
    </xf>
    <xf numFmtId="0" fontId="5" fillId="0" borderId="42" xfId="0" applyFont="1" applyBorder="1" applyAlignment="1" applyProtection="1">
      <alignment horizontal="center" vertical="center" textRotation="90" wrapText="1"/>
    </xf>
    <xf numFmtId="0" fontId="2" fillId="0" borderId="48" xfId="0" applyFont="1" applyBorder="1" applyAlignment="1" applyProtection="1">
      <alignment horizontal="center" vertical="center" textRotation="90" wrapText="1"/>
    </xf>
    <xf numFmtId="0" fontId="2" fillId="0" borderId="43" xfId="0" applyFont="1" applyBorder="1" applyAlignment="1" applyProtection="1">
      <alignment horizontal="center" vertical="center" textRotation="90" wrapText="1"/>
    </xf>
    <xf numFmtId="0" fontId="2" fillId="0" borderId="44" xfId="0" applyFont="1" applyBorder="1" applyAlignment="1" applyProtection="1">
      <alignment horizontal="center" vertical="center" textRotation="90" wrapText="1"/>
    </xf>
    <xf numFmtId="0" fontId="9" fillId="0" borderId="28" xfId="0" applyFont="1" applyBorder="1" applyAlignment="1" applyProtection="1">
      <alignment vertical="center"/>
    </xf>
    <xf numFmtId="0" fontId="18" fillId="10" borderId="7" xfId="0" applyFont="1" applyFill="1" applyBorder="1" applyAlignment="1" applyProtection="1">
      <alignment horizontal="right" vertical="center" wrapText="1"/>
    </xf>
    <xf numFmtId="0" fontId="18" fillId="10" borderId="6" xfId="0" applyFont="1" applyFill="1" applyBorder="1" applyAlignment="1" applyProtection="1">
      <alignment horizontal="right" vertical="center" wrapText="1"/>
    </xf>
    <xf numFmtId="0" fontId="6" fillId="0" borderId="45" xfId="0" applyFont="1" applyBorder="1" applyAlignment="1" applyProtection="1">
      <alignment horizontal="right" vertical="center" wrapText="1"/>
    </xf>
    <xf numFmtId="0" fontId="5" fillId="0" borderId="46" xfId="0" applyFont="1" applyBorder="1" applyAlignment="1" applyProtection="1">
      <alignment horizontal="right" vertical="center"/>
    </xf>
    <xf numFmtId="14" fontId="7" fillId="12" borderId="7" xfId="0" applyNumberFormat="1" applyFont="1" applyFill="1" applyBorder="1" applyAlignment="1" applyProtection="1">
      <alignment horizontal="right" vertical="center"/>
      <protection locked="0"/>
    </xf>
    <xf numFmtId="0" fontId="7" fillId="12" borderId="6" xfId="0" applyFont="1" applyFill="1" applyBorder="1" applyAlignment="1" applyProtection="1">
      <alignment horizontal="right" vertical="center"/>
      <protection locked="0"/>
    </xf>
    <xf numFmtId="169" fontId="6" fillId="0" borderId="16" xfId="2" applyNumberFormat="1" applyFont="1" applyFill="1" applyBorder="1" applyAlignment="1" applyProtection="1">
      <alignment horizontal="center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169" fontId="6" fillId="0" borderId="30" xfId="2" applyNumberFormat="1" applyFont="1" applyFill="1" applyBorder="1" applyAlignment="1" applyProtection="1">
      <alignment horizontal="center" vertical="center"/>
    </xf>
    <xf numFmtId="169" fontId="6" fillId="0" borderId="34" xfId="2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7" fillId="2" borderId="7" xfId="0" applyFont="1" applyFill="1" applyBorder="1" applyAlignment="1" applyProtection="1">
      <alignment horizontal="right" vertical="center" wrapText="1"/>
      <protection locked="0"/>
    </xf>
    <xf numFmtId="0" fontId="0" fillId="2" borderId="8" xfId="0" applyFill="1" applyBorder="1" applyAlignment="1" applyProtection="1">
      <alignment horizontal="right" vertical="center" wrapText="1"/>
      <protection locked="0"/>
    </xf>
    <xf numFmtId="0" fontId="0" fillId="2" borderId="6" xfId="0" applyFill="1" applyBorder="1" applyAlignment="1" applyProtection="1">
      <alignment horizontal="right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9" fillId="0" borderId="48" xfId="0" applyFont="1" applyBorder="1" applyAlignment="1" applyProtection="1">
      <alignment horizontal="center" vertical="center" textRotation="90" wrapText="1"/>
    </xf>
    <xf numFmtId="0" fontId="9" fillId="0" borderId="43" xfId="0" applyFont="1" applyBorder="1" applyAlignment="1" applyProtection="1">
      <alignment horizontal="center" vertical="center" textRotation="90" wrapText="1"/>
    </xf>
    <xf numFmtId="0" fontId="0" fillId="0" borderId="44" xfId="0" applyBorder="1" applyAlignment="1" applyProtection="1">
      <alignment horizontal="center" vertical="center" textRotation="90" wrapText="1"/>
    </xf>
    <xf numFmtId="0" fontId="7" fillId="0" borderId="32" xfId="0" applyFont="1" applyBorder="1" applyAlignment="1" applyProtection="1">
      <alignment horizontal="right" vertical="center" wrapText="1"/>
    </xf>
    <xf numFmtId="0" fontId="7" fillId="0" borderId="33" xfId="0" applyFont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horizontal="right" vertical="center" wrapText="1"/>
    </xf>
    <xf numFmtId="0" fontId="5" fillId="0" borderId="31" xfId="0" applyFont="1" applyBorder="1" applyAlignment="1" applyProtection="1">
      <alignment horizontal="right" vertical="center" wrapText="1"/>
    </xf>
    <xf numFmtId="169" fontId="9" fillId="0" borderId="16" xfId="2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right" vertical="center" wrapText="1"/>
    </xf>
    <xf numFmtId="0" fontId="6" fillId="0" borderId="31" xfId="0" applyFont="1" applyBorder="1" applyAlignment="1" applyProtection="1">
      <alignment horizontal="right" vertical="center" wrapText="1"/>
    </xf>
    <xf numFmtId="0" fontId="7" fillId="0" borderId="40" xfId="0" applyFont="1" applyBorder="1" applyAlignment="1" applyProtection="1">
      <alignment horizontal="center" vertical="center" textRotation="90" wrapText="1"/>
    </xf>
    <xf numFmtId="0" fontId="7" fillId="0" borderId="41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textRotation="90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textRotation="90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44" xfId="0" applyFont="1" applyBorder="1" applyAlignment="1" applyProtection="1">
      <alignment wrapText="1"/>
    </xf>
    <xf numFmtId="0" fontId="7" fillId="0" borderId="17" xfId="0" applyFont="1" applyBorder="1" applyAlignment="1" applyProtection="1">
      <alignment wrapText="1"/>
    </xf>
    <xf numFmtId="0" fontId="7" fillId="0" borderId="48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51" xfId="3" applyFont="1" applyBorder="1" applyAlignment="1" applyProtection="1">
      <alignment horizontal="left"/>
    </xf>
    <xf numFmtId="0" fontId="9" fillId="0" borderId="52" xfId="3" applyFont="1" applyBorder="1" applyAlignment="1" applyProtection="1">
      <alignment horizontal="left"/>
    </xf>
    <xf numFmtId="0" fontId="10" fillId="0" borderId="0" xfId="3" applyFont="1" applyAlignment="1" applyProtection="1">
      <alignment horizontal="left" vertical="top" wrapText="1"/>
    </xf>
    <xf numFmtId="0" fontId="10" fillId="0" borderId="0" xfId="3" applyFont="1" applyAlignment="1" applyProtection="1">
      <alignment horizontal="left" vertical="top"/>
    </xf>
    <xf numFmtId="0" fontId="7" fillId="0" borderId="7" xfId="3" applyFont="1" applyFill="1" applyBorder="1" applyAlignment="1" applyProtection="1">
      <alignment horizontal="right" vertical="center" wrapText="1" shrinkToFit="1"/>
    </xf>
    <xf numFmtId="0" fontId="10" fillId="0" borderId="6" xfId="3" applyFont="1" applyFill="1" applyBorder="1" applyAlignment="1" applyProtection="1">
      <alignment horizontal="right" vertical="center" wrapText="1" shrinkToFit="1"/>
    </xf>
    <xf numFmtId="0" fontId="6" fillId="0" borderId="7" xfId="3" applyFont="1" applyBorder="1" applyAlignment="1" applyProtection="1">
      <alignment horizontal="left" vertical="center"/>
    </xf>
    <xf numFmtId="0" fontId="6" fillId="0" borderId="6" xfId="3" applyFont="1" applyBorder="1" applyAlignment="1" applyProtection="1">
      <alignment horizontal="left" vertical="center"/>
    </xf>
    <xf numFmtId="0" fontId="7" fillId="0" borderId="7" xfId="3" applyFont="1" applyBorder="1" applyAlignment="1" applyProtection="1">
      <alignment horizontal="left" vertical="center"/>
    </xf>
    <xf numFmtId="0" fontId="7" fillId="0" borderId="6" xfId="3" applyFont="1" applyBorder="1" applyAlignment="1" applyProtection="1">
      <alignment horizontal="left" vertical="center"/>
    </xf>
    <xf numFmtId="0" fontId="9" fillId="0" borderId="12" xfId="3" applyFont="1" applyBorder="1" applyAlignment="1" applyProtection="1">
      <alignment horizontal="left"/>
    </xf>
    <xf numFmtId="0" fontId="9" fillId="0" borderId="0" xfId="3" applyFont="1" applyBorder="1" applyAlignment="1" applyProtection="1">
      <alignment horizontal="left"/>
    </xf>
    <xf numFmtId="0" fontId="9" fillId="0" borderId="7" xfId="3" applyFont="1" applyBorder="1" applyAlignment="1" applyProtection="1">
      <alignment horizontal="left" vertical="center"/>
    </xf>
    <xf numFmtId="0" fontId="9" fillId="0" borderId="6" xfId="3" applyFont="1" applyBorder="1" applyAlignment="1" applyProtection="1">
      <alignment horizontal="left" vertical="center"/>
    </xf>
    <xf numFmtId="0" fontId="29" fillId="0" borderId="0" xfId="4" applyFont="1" applyAlignment="1" applyProtection="1">
      <alignment horizontal="left" vertical="center"/>
    </xf>
    <xf numFmtId="0" fontId="0" fillId="0" borderId="0" xfId="0" applyProtection="1"/>
    <xf numFmtId="0" fontId="5" fillId="15" borderId="0" xfId="0" applyFont="1" applyFill="1" applyAlignment="1" applyProtection="1">
      <alignment horizontal="left" wrapText="1"/>
    </xf>
  </cellXfs>
  <cellStyles count="5">
    <cellStyle name="Komma" xfId="1" builtinId="3"/>
    <cellStyle name="Prozent" xfId="2" builtinId="5"/>
    <cellStyle name="Standard" xfId="0" builtinId="0"/>
    <cellStyle name="Standard 2" xfId="3"/>
    <cellStyle name="Standard 3" xfId="4"/>
  </cellStyles>
  <dxfs count="27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3300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314325</xdr:colOff>
      <xdr:row>2</xdr:row>
      <xdr:rowOff>228600</xdr:rowOff>
    </xdr:from>
    <xdr:to>
      <xdr:col>6</xdr:col>
      <xdr:colOff>2933701</xdr:colOff>
      <xdr:row>6</xdr:row>
      <xdr:rowOff>295276</xdr:rowOff>
    </xdr:to>
    <xdr:sp macro="" textlink="">
      <xdr:nvSpPr>
        <xdr:cNvPr id="7" name="Rechteckige Legende 6"/>
        <xdr:cNvSpPr/>
      </xdr:nvSpPr>
      <xdr:spPr>
        <a:xfrm>
          <a:off x="7086600" y="809625"/>
          <a:ext cx="2619376" cy="1295401"/>
        </a:xfrm>
        <a:prstGeom prst="wedgeRectCallout">
          <a:avLst>
            <a:gd name="adj1" fmla="val -60449"/>
            <a:gd name="adj2" fmla="val 59945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Zusätzliche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Zeilen einfügen: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Markieren Sie eine </a:t>
          </a:r>
          <a:r>
            <a:rPr lang="de-CH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Zeile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der Mitte des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Bereiches der zusätzliche Zeilen benötigt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Mit dem Kurzbefehl  &lt;CTRL&gt; &lt;+&gt;  Zeilen 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einfügen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(+ Taste auf Nummerblock verwenden,</a:t>
          </a:r>
          <a:endParaRPr lang="de-CH" sz="1200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und pro Zeile  1x eingeben...)</a:t>
          </a:r>
          <a:endParaRPr lang="de-CH" sz="1200">
            <a:effectLst/>
          </a:endParaRPr>
        </a:p>
        <a:p>
          <a:pPr marL="0" indent="0" algn="l"/>
          <a:endParaRPr lang="de-CH" sz="12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6</xdr:col>
      <xdr:colOff>295275</xdr:colOff>
      <xdr:row>33</xdr:row>
      <xdr:rowOff>0</xdr:rowOff>
    </xdr:from>
    <xdr:to>
      <xdr:col>6</xdr:col>
      <xdr:colOff>2547003</xdr:colOff>
      <xdr:row>36</xdr:row>
      <xdr:rowOff>57150</xdr:rowOff>
    </xdr:to>
    <xdr:sp macro="" textlink="">
      <xdr:nvSpPr>
        <xdr:cNvPr id="5" name="Rechteckige Legende 4"/>
        <xdr:cNvSpPr/>
      </xdr:nvSpPr>
      <xdr:spPr>
        <a:xfrm>
          <a:off x="7486650" y="6877050"/>
          <a:ext cx="2247900" cy="685800"/>
        </a:xfrm>
        <a:prstGeom prst="wedgeRectCallout">
          <a:avLst>
            <a:gd name="adj1" fmla="val -62267"/>
            <a:gd name="adj2" fmla="val 30533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Lernende FaGe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effektiven Wert eingeben, die Gewichtung erfolgt automatisch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285750</xdr:colOff>
      <xdr:row>56</xdr:row>
      <xdr:rowOff>161925</xdr:rowOff>
    </xdr:from>
    <xdr:to>
      <xdr:col>6</xdr:col>
      <xdr:colOff>2537478</xdr:colOff>
      <xdr:row>60</xdr:row>
      <xdr:rowOff>9525</xdr:rowOff>
    </xdr:to>
    <xdr:sp macro="" textlink="">
      <xdr:nvSpPr>
        <xdr:cNvPr id="9" name="Rechteckige Legende 8"/>
        <xdr:cNvSpPr/>
      </xdr:nvSpPr>
      <xdr:spPr>
        <a:xfrm>
          <a:off x="7058025" y="13554075"/>
          <a:ext cx="2251728" cy="685800"/>
        </a:xfrm>
        <a:prstGeom prst="wedgeRectCallout">
          <a:avLst>
            <a:gd name="adj1" fmla="val -62267"/>
            <a:gd name="adj2" fmla="val 30533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Lernende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effektiven Wert eingeben, die Gewichtung erfolgt automatisch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276225</xdr:colOff>
      <xdr:row>37</xdr:row>
      <xdr:rowOff>171450</xdr:rowOff>
    </xdr:from>
    <xdr:to>
      <xdr:col>6</xdr:col>
      <xdr:colOff>2527953</xdr:colOff>
      <xdr:row>41</xdr:row>
      <xdr:rowOff>133350</xdr:rowOff>
    </xdr:to>
    <xdr:sp macro="" textlink="">
      <xdr:nvSpPr>
        <xdr:cNvPr id="6" name="Rechteckige Legende 5"/>
        <xdr:cNvSpPr/>
      </xdr:nvSpPr>
      <xdr:spPr>
        <a:xfrm>
          <a:off x="7048500" y="9086850"/>
          <a:ext cx="2251728" cy="800100"/>
        </a:xfrm>
        <a:prstGeom prst="wedgeRectCallout">
          <a:avLst>
            <a:gd name="adj1" fmla="val -60998"/>
            <a:gd name="adj2" fmla="val -30578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Studierende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HF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Werte gemäss Tabelle mit entsprechendem Arbeitspensum eingeben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295275</xdr:colOff>
      <xdr:row>20</xdr:row>
      <xdr:rowOff>142875</xdr:rowOff>
    </xdr:from>
    <xdr:to>
      <xdr:col>6</xdr:col>
      <xdr:colOff>2547003</xdr:colOff>
      <xdr:row>24</xdr:row>
      <xdr:rowOff>104775</xdr:rowOff>
    </xdr:to>
    <xdr:sp macro="" textlink="">
      <xdr:nvSpPr>
        <xdr:cNvPr id="8" name="Rechteckige Legende 7"/>
        <xdr:cNvSpPr/>
      </xdr:nvSpPr>
      <xdr:spPr>
        <a:xfrm>
          <a:off x="7067550" y="5324475"/>
          <a:ext cx="2251728" cy="800100"/>
        </a:xfrm>
        <a:prstGeom prst="wedgeRectCallout">
          <a:avLst>
            <a:gd name="adj1" fmla="val -60998"/>
            <a:gd name="adj2" fmla="val -30578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Studierende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HF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Werte gemäss Tabelle mit entsprechendem Arbeitspensum eingeben</a:t>
          </a:r>
          <a:endParaRPr lang="de-CH">
            <a:effectLst/>
          </a:endParaRPr>
        </a:p>
      </xdr:txBody>
    </xdr:sp>
    <xdr:clientData fPrintsWithSheet="0"/>
  </xdr:twoCellAnchor>
  <xdr:twoCellAnchor editAs="oneCell">
    <xdr:from>
      <xdr:col>6</xdr:col>
      <xdr:colOff>257175</xdr:colOff>
      <xdr:row>61</xdr:row>
      <xdr:rowOff>152400</xdr:rowOff>
    </xdr:from>
    <xdr:to>
      <xdr:col>6</xdr:col>
      <xdr:colOff>2508903</xdr:colOff>
      <xdr:row>65</xdr:row>
      <xdr:rowOff>114300</xdr:rowOff>
    </xdr:to>
    <xdr:sp macro="" textlink="">
      <xdr:nvSpPr>
        <xdr:cNvPr id="10" name="Rechteckige Legende 9"/>
        <xdr:cNvSpPr/>
      </xdr:nvSpPr>
      <xdr:spPr>
        <a:xfrm>
          <a:off x="7029450" y="14592300"/>
          <a:ext cx="2251728" cy="800100"/>
        </a:xfrm>
        <a:prstGeom prst="wedgeRectCallout">
          <a:avLst>
            <a:gd name="adj1" fmla="val -60998"/>
            <a:gd name="adj2" fmla="val -30578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Studierende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HF</a:t>
          </a:r>
          <a:endParaRPr lang="de-CH">
            <a:effectLst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Werte gemäss Tabelle mit entsprechendem Arbeitspensum eingeben</a:t>
          </a:r>
          <a:endParaRPr lang="de-CH">
            <a:effectLst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25</xdr:row>
      <xdr:rowOff>133350</xdr:rowOff>
    </xdr:from>
    <xdr:to>
      <xdr:col>7</xdr:col>
      <xdr:colOff>270528</xdr:colOff>
      <xdr:row>28</xdr:row>
      <xdr:rowOff>95250</xdr:rowOff>
    </xdr:to>
    <xdr:sp macro="" textlink="">
      <xdr:nvSpPr>
        <xdr:cNvPr id="2" name="Rechteckige Legende 1"/>
        <xdr:cNvSpPr/>
      </xdr:nvSpPr>
      <xdr:spPr>
        <a:xfrm>
          <a:off x="6896100" y="4781550"/>
          <a:ext cx="2251728" cy="685800"/>
        </a:xfrm>
        <a:prstGeom prst="wedgeRectCallout">
          <a:avLst>
            <a:gd name="adj1" fmla="val -63113"/>
            <a:gd name="adj2" fmla="val 20811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hier die Gesamtanzahl ein-tragen. Die Berücksichtigung bei den Zuschlägen erfolgt automatisch. </a:t>
          </a:r>
          <a:endParaRPr lang="de-CH">
            <a:effectLst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34</xdr:row>
      <xdr:rowOff>161924</xdr:rowOff>
    </xdr:from>
    <xdr:to>
      <xdr:col>8</xdr:col>
      <xdr:colOff>60978</xdr:colOff>
      <xdr:row>40</xdr:row>
      <xdr:rowOff>133349</xdr:rowOff>
    </xdr:to>
    <xdr:sp macro="" textlink="">
      <xdr:nvSpPr>
        <xdr:cNvPr id="3" name="Rechteckige Legende 2"/>
        <xdr:cNvSpPr/>
      </xdr:nvSpPr>
      <xdr:spPr>
        <a:xfrm>
          <a:off x="7524750" y="7829549"/>
          <a:ext cx="2251728" cy="962025"/>
        </a:xfrm>
        <a:prstGeom prst="wedgeRectCallout">
          <a:avLst>
            <a:gd name="adj1" fmla="val -91455"/>
            <a:gd name="adj2" fmla="val -98633"/>
          </a:avLst>
        </a:prstGeom>
        <a:solidFill>
          <a:srgbClr val="FFFF0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Anteil Fachpersonal und HF und ggf. fehlende Stellenprozente basierien auf den Berechnungen der durch-schnittlichen Pflegeminuten.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(Blatt Berechnung Richtstellenplan)</a:t>
          </a:r>
        </a:p>
        <a:p>
          <a:endParaRPr lang="de-CH">
            <a:effectLst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FF00"/>
            </a:gs>
            <a:gs pos="100000">
              <a:srgbClr val="FFFF00">
                <a:gamma/>
                <a:shade val="92941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FFFF00"/>
            </a:gs>
            <a:gs pos="100000">
              <a:srgbClr val="FFFF00">
                <a:gamma/>
                <a:shade val="92941"/>
                <a:invGamma/>
              </a:srgbClr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G77"/>
  <sheetViews>
    <sheetView tabSelected="1" zoomScaleNormal="100" workbookViewId="0">
      <pane ySplit="7" topLeftCell="A8" activePane="bottomLeft" state="frozen"/>
      <selection activeCell="G14" sqref="G14"/>
      <selection pane="bottomLeft" activeCell="K18" sqref="K18"/>
    </sheetView>
  </sheetViews>
  <sheetFormatPr baseColWidth="10" defaultRowHeight="12.75" x14ac:dyDescent="0.2"/>
  <cols>
    <col min="1" max="2" width="8.125" style="1" customWidth="1"/>
    <col min="3" max="3" width="23.625" style="1" customWidth="1"/>
    <col min="4" max="4" width="28.75" style="1" customWidth="1"/>
    <col min="5" max="6" width="10.125" style="1" customWidth="1"/>
    <col min="7" max="7" width="40.625" style="1" customWidth="1"/>
    <col min="8" max="16384" width="11" style="1"/>
  </cols>
  <sheetData>
    <row r="1" spans="1:6" s="2" customFormat="1" ht="30" customHeight="1" x14ac:dyDescent="0.2">
      <c r="A1" s="77"/>
      <c r="B1" s="77"/>
      <c r="C1" s="77"/>
      <c r="D1" s="78" t="s">
        <v>6</v>
      </c>
      <c r="E1" s="311"/>
      <c r="F1" s="312"/>
    </row>
    <row r="2" spans="1:6" s="2" customFormat="1" ht="15.75" customHeight="1" x14ac:dyDescent="0.2">
      <c r="A2" s="77"/>
      <c r="B2" s="77"/>
      <c r="C2" s="77"/>
      <c r="D2" s="79"/>
      <c r="E2" s="79"/>
      <c r="F2" s="80"/>
    </row>
    <row r="3" spans="1:6" s="2" customFormat="1" ht="40.5" customHeight="1" x14ac:dyDescent="0.2">
      <c r="A3" s="317" t="s">
        <v>11</v>
      </c>
      <c r="B3" s="318"/>
      <c r="C3" s="318"/>
      <c r="D3" s="318"/>
      <c r="E3" s="318"/>
      <c r="F3" s="318"/>
    </row>
    <row r="4" spans="1:6" s="2" customFormat="1" x14ac:dyDescent="0.2">
      <c r="A4" s="77"/>
      <c r="B4" s="77"/>
      <c r="C4" s="77"/>
      <c r="D4" s="77"/>
      <c r="E4" s="77"/>
      <c r="F4" s="77"/>
    </row>
    <row r="5" spans="1:6" s="2" customFormat="1" ht="30" customHeight="1" x14ac:dyDescent="0.2">
      <c r="A5" s="319" t="s">
        <v>37</v>
      </c>
      <c r="B5" s="319"/>
      <c r="C5" s="320"/>
      <c r="D5" s="321"/>
      <c r="E5" s="321"/>
      <c r="F5" s="322"/>
    </row>
    <row r="6" spans="1:6" s="2" customFormat="1" ht="13.5" thickBot="1" x14ac:dyDescent="0.25">
      <c r="A6" s="77"/>
      <c r="B6" s="77"/>
      <c r="C6" s="77"/>
      <c r="D6" s="77"/>
      <c r="E6" s="77"/>
      <c r="F6" s="77"/>
    </row>
    <row r="7" spans="1:6" s="3" customFormat="1" ht="37.5" customHeight="1" thickBot="1" x14ac:dyDescent="0.25">
      <c r="A7" s="323"/>
      <c r="B7" s="324"/>
      <c r="C7" s="146" t="s">
        <v>7</v>
      </c>
      <c r="D7" s="81" t="s">
        <v>27</v>
      </c>
      <c r="E7" s="82" t="s">
        <v>36</v>
      </c>
      <c r="F7" s="83" t="s">
        <v>10</v>
      </c>
    </row>
    <row r="8" spans="1:6" s="2" customFormat="1" ht="16.5" customHeight="1" x14ac:dyDescent="0.2">
      <c r="A8" s="330"/>
      <c r="B8" s="331"/>
      <c r="C8" s="327" t="s">
        <v>69</v>
      </c>
      <c r="D8" s="11"/>
      <c r="E8" s="12"/>
      <c r="F8" s="313">
        <f>SUM(E8:E10)</f>
        <v>0</v>
      </c>
    </row>
    <row r="9" spans="1:6" s="2" customFormat="1" ht="16.5" customHeight="1" x14ac:dyDescent="0.2">
      <c r="A9" s="332"/>
      <c r="B9" s="333"/>
      <c r="C9" s="328"/>
      <c r="D9" s="5"/>
      <c r="E9" s="6"/>
      <c r="F9" s="314"/>
    </row>
    <row r="10" spans="1:6" s="2" customFormat="1" ht="16.5" customHeight="1" x14ac:dyDescent="0.2">
      <c r="A10" s="334"/>
      <c r="B10" s="335"/>
      <c r="C10" s="329"/>
      <c r="D10" s="8"/>
      <c r="E10" s="10"/>
      <c r="F10" s="315"/>
    </row>
    <row r="11" spans="1:6" s="2" customFormat="1" ht="16.5" customHeight="1" x14ac:dyDescent="0.2">
      <c r="A11" s="332"/>
      <c r="B11" s="333"/>
      <c r="C11" s="328" t="s">
        <v>71</v>
      </c>
      <c r="D11" s="7"/>
      <c r="E11" s="9"/>
      <c r="F11" s="314">
        <f>SUM(E11:E13)</f>
        <v>0</v>
      </c>
    </row>
    <row r="12" spans="1:6" s="2" customFormat="1" ht="16.5" customHeight="1" x14ac:dyDescent="0.2">
      <c r="A12" s="332"/>
      <c r="B12" s="333"/>
      <c r="C12" s="328"/>
      <c r="D12" s="5"/>
      <c r="E12" s="6"/>
      <c r="F12" s="314"/>
    </row>
    <row r="13" spans="1:6" s="2" customFormat="1" ht="16.5" customHeight="1" thickBot="1" x14ac:dyDescent="0.25">
      <c r="A13" s="336"/>
      <c r="B13" s="337"/>
      <c r="C13" s="362"/>
      <c r="D13" s="8"/>
      <c r="E13" s="10"/>
      <c r="F13" s="315"/>
    </row>
    <row r="14" spans="1:6" s="2" customFormat="1" ht="16.5" customHeight="1" x14ac:dyDescent="0.2">
      <c r="A14" s="290" t="s">
        <v>57</v>
      </c>
      <c r="B14" s="338" t="s">
        <v>65</v>
      </c>
      <c r="C14" s="295" t="s">
        <v>100</v>
      </c>
      <c r="D14" s="11"/>
      <c r="E14" s="12"/>
      <c r="F14" s="313">
        <f>SUM(E14:E16)</f>
        <v>0</v>
      </c>
    </row>
    <row r="15" spans="1:6" s="2" customFormat="1" ht="16.5" customHeight="1" x14ac:dyDescent="0.2">
      <c r="A15" s="291"/>
      <c r="B15" s="339"/>
      <c r="C15" s="299"/>
      <c r="D15" s="5"/>
      <c r="E15" s="6"/>
      <c r="F15" s="314"/>
    </row>
    <row r="16" spans="1:6" s="2" customFormat="1" ht="16.5" customHeight="1" x14ac:dyDescent="0.2">
      <c r="A16" s="291"/>
      <c r="B16" s="339"/>
      <c r="C16" s="300"/>
      <c r="D16" s="8"/>
      <c r="E16" s="10"/>
      <c r="F16" s="315"/>
    </row>
    <row r="17" spans="1:7" s="2" customFormat="1" ht="30" customHeight="1" x14ac:dyDescent="0.2">
      <c r="A17" s="291"/>
      <c r="B17" s="339"/>
      <c r="C17" s="325" t="s">
        <v>99</v>
      </c>
      <c r="D17" s="326"/>
      <c r="E17" s="126" t="s">
        <v>50</v>
      </c>
      <c r="F17" s="125"/>
    </row>
    <row r="18" spans="1:7" s="2" customFormat="1" ht="16.5" customHeight="1" x14ac:dyDescent="0.2">
      <c r="A18" s="292"/>
      <c r="B18" s="340"/>
      <c r="C18" s="298" t="s">
        <v>108</v>
      </c>
      <c r="D18" s="91"/>
      <c r="E18" s="92"/>
      <c r="F18" s="316">
        <f>SUM(E18:E20)</f>
        <v>0</v>
      </c>
    </row>
    <row r="19" spans="1:7" s="2" customFormat="1" ht="16.5" customHeight="1" x14ac:dyDescent="0.2">
      <c r="A19" s="292"/>
      <c r="B19" s="341"/>
      <c r="C19" s="299"/>
      <c r="D19" s="5"/>
      <c r="E19" s="6"/>
      <c r="F19" s="314"/>
    </row>
    <row r="20" spans="1:7" s="2" customFormat="1" ht="16.5" customHeight="1" x14ac:dyDescent="0.2">
      <c r="A20" s="292"/>
      <c r="B20" s="341"/>
      <c r="C20" s="300"/>
      <c r="D20" s="8"/>
      <c r="E20" s="10"/>
      <c r="F20" s="315"/>
    </row>
    <row r="21" spans="1:7" s="2" customFormat="1" ht="16.5" customHeight="1" x14ac:dyDescent="0.2">
      <c r="A21" s="292"/>
      <c r="B21" s="341"/>
      <c r="C21" s="298" t="s">
        <v>169</v>
      </c>
      <c r="D21" s="7"/>
      <c r="E21" s="9"/>
      <c r="F21" s="289">
        <f>SUM(E21:E23)</f>
        <v>0</v>
      </c>
    </row>
    <row r="22" spans="1:7" s="2" customFormat="1" ht="16.5" customHeight="1" x14ac:dyDescent="0.2">
      <c r="A22" s="292"/>
      <c r="B22" s="341"/>
      <c r="C22" s="296"/>
      <c r="D22" s="5"/>
      <c r="E22" s="6"/>
      <c r="F22" s="286"/>
    </row>
    <row r="23" spans="1:7" s="2" customFormat="1" ht="16.5" customHeight="1" x14ac:dyDescent="0.2">
      <c r="A23" s="292"/>
      <c r="B23" s="341"/>
      <c r="C23" s="297"/>
      <c r="D23" s="8"/>
      <c r="E23" s="10"/>
      <c r="F23" s="287"/>
    </row>
    <row r="24" spans="1:7" s="2" customFormat="1" ht="16.5" customHeight="1" x14ac:dyDescent="0.2">
      <c r="A24" s="292"/>
      <c r="B24" s="341"/>
      <c r="C24" s="307" t="s">
        <v>122</v>
      </c>
      <c r="D24" s="308"/>
      <c r="E24" s="163"/>
      <c r="F24" s="125">
        <f>-E24</f>
        <v>0</v>
      </c>
    </row>
    <row r="25" spans="1:7" s="2" customFormat="1" ht="30" customHeight="1" thickBot="1" x14ac:dyDescent="0.25">
      <c r="A25" s="292"/>
      <c r="B25" s="342"/>
      <c r="C25" s="288" t="s">
        <v>101</v>
      </c>
      <c r="D25" s="288"/>
      <c r="E25" s="84"/>
      <c r="F25" s="85">
        <f>F14+F24+F18+F21</f>
        <v>0</v>
      </c>
      <c r="G25" s="4"/>
    </row>
    <row r="26" spans="1:7" s="2" customFormat="1" ht="16.5" customHeight="1" x14ac:dyDescent="0.2">
      <c r="A26" s="292"/>
      <c r="B26" s="301" t="s">
        <v>61</v>
      </c>
      <c r="C26" s="295" t="s">
        <v>107</v>
      </c>
      <c r="D26" s="11"/>
      <c r="E26" s="12"/>
      <c r="F26" s="347">
        <f>SUM(E26:E28)</f>
        <v>0</v>
      </c>
    </row>
    <row r="27" spans="1:7" s="2" customFormat="1" ht="16.5" customHeight="1" x14ac:dyDescent="0.2">
      <c r="A27" s="292"/>
      <c r="B27" s="302"/>
      <c r="C27" s="296"/>
      <c r="D27" s="5"/>
      <c r="E27" s="6"/>
      <c r="F27" s="286"/>
    </row>
    <row r="28" spans="1:7" s="2" customFormat="1" ht="16.5" customHeight="1" x14ac:dyDescent="0.2">
      <c r="A28" s="292"/>
      <c r="B28" s="302"/>
      <c r="C28" s="297"/>
      <c r="D28" s="8"/>
      <c r="E28" s="10"/>
      <c r="F28" s="287"/>
    </row>
    <row r="29" spans="1:7" s="2" customFormat="1" ht="16.5" customHeight="1" x14ac:dyDescent="0.2">
      <c r="A29" s="292"/>
      <c r="B29" s="302"/>
      <c r="C29" s="298" t="s">
        <v>8</v>
      </c>
      <c r="D29" s="7"/>
      <c r="E29" s="9"/>
      <c r="F29" s="289">
        <f>SUM(E29:E31)</f>
        <v>0</v>
      </c>
    </row>
    <row r="30" spans="1:7" s="2" customFormat="1" ht="16.5" customHeight="1" x14ac:dyDescent="0.2">
      <c r="A30" s="292"/>
      <c r="B30" s="302"/>
      <c r="C30" s="296"/>
      <c r="D30" s="5"/>
      <c r="E30" s="6"/>
      <c r="F30" s="286"/>
    </row>
    <row r="31" spans="1:7" s="2" customFormat="1" ht="16.5" customHeight="1" x14ac:dyDescent="0.2">
      <c r="A31" s="292"/>
      <c r="B31" s="302"/>
      <c r="C31" s="297"/>
      <c r="D31" s="8"/>
      <c r="E31" s="10"/>
      <c r="F31" s="287"/>
    </row>
    <row r="32" spans="1:7" s="2" customFormat="1" ht="16.5" customHeight="1" x14ac:dyDescent="0.2">
      <c r="A32" s="292"/>
      <c r="B32" s="303"/>
      <c r="C32" s="298" t="s">
        <v>74</v>
      </c>
      <c r="D32" s="7"/>
      <c r="E32" s="9"/>
      <c r="F32" s="286">
        <f>SUM(E32:E34)</f>
        <v>0</v>
      </c>
    </row>
    <row r="33" spans="1:7" s="2" customFormat="1" ht="16.5" customHeight="1" x14ac:dyDescent="0.2">
      <c r="A33" s="292"/>
      <c r="B33" s="303"/>
      <c r="C33" s="299"/>
      <c r="D33" s="7"/>
      <c r="E33" s="9"/>
      <c r="F33" s="286"/>
    </row>
    <row r="34" spans="1:7" s="2" customFormat="1" ht="16.5" customHeight="1" x14ac:dyDescent="0.2">
      <c r="A34" s="292"/>
      <c r="B34" s="303"/>
      <c r="C34" s="300"/>
      <c r="D34" s="8"/>
      <c r="E34" s="10"/>
      <c r="F34" s="287"/>
    </row>
    <row r="35" spans="1:7" s="2" customFormat="1" ht="16.5" customHeight="1" x14ac:dyDescent="0.2">
      <c r="A35" s="292"/>
      <c r="B35" s="303"/>
      <c r="C35" s="298" t="s">
        <v>64</v>
      </c>
      <c r="D35" s="7"/>
      <c r="E35" s="9"/>
      <c r="F35" s="289">
        <f>SUM(E35:E37)*30%</f>
        <v>0</v>
      </c>
    </row>
    <row r="36" spans="1:7" s="2" customFormat="1" ht="16.5" customHeight="1" x14ac:dyDescent="0.2">
      <c r="A36" s="292"/>
      <c r="B36" s="303"/>
      <c r="C36" s="296"/>
      <c r="D36" s="5"/>
      <c r="E36" s="6"/>
      <c r="F36" s="286"/>
    </row>
    <row r="37" spans="1:7" s="2" customFormat="1" ht="16.5" customHeight="1" x14ac:dyDescent="0.2">
      <c r="A37" s="292"/>
      <c r="B37" s="303"/>
      <c r="C37" s="297"/>
      <c r="D37" s="8"/>
      <c r="E37" s="10"/>
      <c r="F37" s="287"/>
    </row>
    <row r="38" spans="1:7" s="2" customFormat="1" ht="16.5" customHeight="1" x14ac:dyDescent="0.2">
      <c r="A38" s="292"/>
      <c r="B38" s="303"/>
      <c r="C38" s="298" t="s">
        <v>148</v>
      </c>
      <c r="D38" s="7"/>
      <c r="E38" s="9"/>
      <c r="F38" s="289">
        <f>SUM(E38:E40)</f>
        <v>0</v>
      </c>
    </row>
    <row r="39" spans="1:7" s="2" customFormat="1" ht="16.5" customHeight="1" x14ac:dyDescent="0.2">
      <c r="A39" s="292"/>
      <c r="B39" s="303"/>
      <c r="C39" s="296"/>
      <c r="D39" s="5"/>
      <c r="E39" s="6"/>
      <c r="F39" s="286"/>
    </row>
    <row r="40" spans="1:7" s="2" customFormat="1" ht="16.5" customHeight="1" x14ac:dyDescent="0.2">
      <c r="A40" s="292"/>
      <c r="B40" s="303"/>
      <c r="C40" s="297"/>
      <c r="D40" s="8"/>
      <c r="E40" s="10"/>
      <c r="F40" s="287"/>
    </row>
    <row r="41" spans="1:7" s="2" customFormat="1" ht="16.5" customHeight="1" x14ac:dyDescent="0.2">
      <c r="A41" s="292"/>
      <c r="B41" s="303"/>
      <c r="C41" s="298" t="s">
        <v>70</v>
      </c>
      <c r="D41" s="7"/>
      <c r="E41" s="9"/>
      <c r="F41" s="289">
        <f>SUM(E41:E43)</f>
        <v>0</v>
      </c>
    </row>
    <row r="42" spans="1:7" s="2" customFormat="1" ht="16.5" customHeight="1" x14ac:dyDescent="0.2">
      <c r="A42" s="292"/>
      <c r="B42" s="303"/>
      <c r="C42" s="299"/>
      <c r="D42" s="5"/>
      <c r="E42" s="6"/>
      <c r="F42" s="286"/>
    </row>
    <row r="43" spans="1:7" s="2" customFormat="1" ht="16.5" customHeight="1" x14ac:dyDescent="0.2">
      <c r="A43" s="292"/>
      <c r="B43" s="303"/>
      <c r="C43" s="300"/>
      <c r="D43" s="8"/>
      <c r="E43" s="10"/>
      <c r="F43" s="287"/>
    </row>
    <row r="44" spans="1:7" s="2" customFormat="1" ht="16.5" customHeight="1" x14ac:dyDescent="0.2">
      <c r="A44" s="292"/>
      <c r="B44" s="304"/>
      <c r="C44" s="307" t="s">
        <v>122</v>
      </c>
      <c r="D44" s="308"/>
      <c r="E44" s="163"/>
      <c r="F44" s="125">
        <f>-E44</f>
        <v>0</v>
      </c>
    </row>
    <row r="45" spans="1:7" s="2" customFormat="1" ht="30" customHeight="1" thickBot="1" x14ac:dyDescent="0.25">
      <c r="A45" s="293"/>
      <c r="B45" s="305"/>
      <c r="C45" s="288" t="s">
        <v>66</v>
      </c>
      <c r="D45" s="288"/>
      <c r="E45" s="84"/>
      <c r="F45" s="85">
        <f>SUM(F26:F44)</f>
        <v>0</v>
      </c>
    </row>
    <row r="46" spans="1:7" s="2" customFormat="1" ht="42" customHeight="1" thickBot="1" x14ac:dyDescent="0.25">
      <c r="A46" s="294"/>
      <c r="B46" s="309" t="s">
        <v>26</v>
      </c>
      <c r="C46" s="310"/>
      <c r="D46" s="310"/>
      <c r="E46" s="93"/>
      <c r="F46" s="94">
        <f>F25+F45</f>
        <v>0</v>
      </c>
      <c r="G46" s="4"/>
    </row>
    <row r="47" spans="1:7" s="2" customFormat="1" ht="16.5" customHeight="1" x14ac:dyDescent="0.2">
      <c r="A47" s="352" t="s">
        <v>34</v>
      </c>
      <c r="B47" s="353"/>
      <c r="C47" s="298" t="s">
        <v>103</v>
      </c>
      <c r="D47" s="7"/>
      <c r="E47" s="9"/>
      <c r="F47" s="286">
        <f>SUM(E47:E49)</f>
        <v>0</v>
      </c>
    </row>
    <row r="48" spans="1:7" s="2" customFormat="1" ht="16.5" customHeight="1" x14ac:dyDescent="0.2">
      <c r="A48" s="352"/>
      <c r="B48" s="353"/>
      <c r="C48" s="299"/>
      <c r="D48" s="5"/>
      <c r="E48" s="6"/>
      <c r="F48" s="286"/>
    </row>
    <row r="49" spans="1:6" s="2" customFormat="1" ht="16.5" customHeight="1" x14ac:dyDescent="0.2">
      <c r="A49" s="352"/>
      <c r="B49" s="353"/>
      <c r="C49" s="300"/>
      <c r="D49" s="8"/>
      <c r="E49" s="10"/>
      <c r="F49" s="287"/>
    </row>
    <row r="50" spans="1:6" s="2" customFormat="1" ht="16.5" customHeight="1" x14ac:dyDescent="0.2">
      <c r="A50" s="352"/>
      <c r="B50" s="353"/>
      <c r="C50" s="299" t="s">
        <v>104</v>
      </c>
      <c r="D50" s="7"/>
      <c r="E50" s="9"/>
      <c r="F50" s="286">
        <f>SUM(E50:E52)</f>
        <v>0</v>
      </c>
    </row>
    <row r="51" spans="1:6" s="2" customFormat="1" ht="16.5" customHeight="1" x14ac:dyDescent="0.2">
      <c r="A51" s="352"/>
      <c r="B51" s="353"/>
      <c r="C51" s="299"/>
      <c r="D51" s="7"/>
      <c r="E51" s="9"/>
      <c r="F51" s="286"/>
    </row>
    <row r="52" spans="1:6" s="2" customFormat="1" ht="16.5" customHeight="1" x14ac:dyDescent="0.2">
      <c r="A52" s="352"/>
      <c r="B52" s="353"/>
      <c r="C52" s="300"/>
      <c r="D52" s="8"/>
      <c r="E52" s="10"/>
      <c r="F52" s="287"/>
    </row>
    <row r="53" spans="1:6" s="2" customFormat="1" ht="16.5" customHeight="1" x14ac:dyDescent="0.2">
      <c r="A53" s="358"/>
      <c r="B53" s="359"/>
      <c r="C53" s="306" t="s">
        <v>9</v>
      </c>
      <c r="D53" s="7"/>
      <c r="E53" s="9"/>
      <c r="F53" s="286">
        <f>SUM(E53:E55)</f>
        <v>0</v>
      </c>
    </row>
    <row r="54" spans="1:6" s="2" customFormat="1" ht="16.5" customHeight="1" x14ac:dyDescent="0.2">
      <c r="A54" s="358"/>
      <c r="B54" s="359"/>
      <c r="C54" s="296"/>
      <c r="D54" s="7"/>
      <c r="E54" s="9"/>
      <c r="F54" s="286"/>
    </row>
    <row r="55" spans="1:6" s="2" customFormat="1" ht="16.5" customHeight="1" x14ac:dyDescent="0.2">
      <c r="A55" s="358"/>
      <c r="B55" s="359"/>
      <c r="C55" s="296"/>
      <c r="D55" s="8"/>
      <c r="E55" s="10"/>
      <c r="F55" s="287"/>
    </row>
    <row r="56" spans="1:6" s="2" customFormat="1" ht="16.5" customHeight="1" x14ac:dyDescent="0.2">
      <c r="A56" s="358"/>
      <c r="B56" s="359"/>
      <c r="C56" s="298" t="s">
        <v>67</v>
      </c>
      <c r="D56" s="7"/>
      <c r="E56" s="9"/>
      <c r="F56" s="286">
        <f>SUM(E56:E58)</f>
        <v>0</v>
      </c>
    </row>
    <row r="57" spans="1:6" s="2" customFormat="1" ht="16.5" customHeight="1" x14ac:dyDescent="0.2">
      <c r="A57" s="358"/>
      <c r="B57" s="359"/>
      <c r="C57" s="296"/>
      <c r="D57" s="7"/>
      <c r="E57" s="9"/>
      <c r="F57" s="286"/>
    </row>
    <row r="58" spans="1:6" s="2" customFormat="1" ht="16.5" customHeight="1" x14ac:dyDescent="0.2">
      <c r="A58" s="358"/>
      <c r="B58" s="359"/>
      <c r="C58" s="296"/>
      <c r="D58" s="8"/>
      <c r="E58" s="10"/>
      <c r="F58" s="287"/>
    </row>
    <row r="59" spans="1:6" s="2" customFormat="1" ht="16.5" customHeight="1" x14ac:dyDescent="0.2">
      <c r="A59" s="358"/>
      <c r="B59" s="359"/>
      <c r="C59" s="298" t="s">
        <v>68</v>
      </c>
      <c r="D59" s="7"/>
      <c r="E59" s="9"/>
      <c r="F59" s="289">
        <f>SUM(E59:E61)*30%</f>
        <v>0</v>
      </c>
    </row>
    <row r="60" spans="1:6" s="2" customFormat="1" ht="16.5" customHeight="1" x14ac:dyDescent="0.2">
      <c r="A60" s="358"/>
      <c r="B60" s="359"/>
      <c r="C60" s="296"/>
      <c r="D60" s="5"/>
      <c r="E60" s="6"/>
      <c r="F60" s="286"/>
    </row>
    <row r="61" spans="1:6" s="2" customFormat="1" ht="16.5" customHeight="1" x14ac:dyDescent="0.2">
      <c r="A61" s="358"/>
      <c r="B61" s="359"/>
      <c r="C61" s="297"/>
      <c r="D61" s="8"/>
      <c r="E61" s="10"/>
      <c r="F61" s="287"/>
    </row>
    <row r="62" spans="1:6" s="2" customFormat="1" ht="16.5" customHeight="1" x14ac:dyDescent="0.2">
      <c r="A62" s="358"/>
      <c r="B62" s="359"/>
      <c r="C62" s="298" t="s">
        <v>149</v>
      </c>
      <c r="D62" s="7"/>
      <c r="E62" s="9"/>
      <c r="F62" s="289">
        <f>SUM(E62:E64)</f>
        <v>0</v>
      </c>
    </row>
    <row r="63" spans="1:6" s="2" customFormat="1" ht="16.5" customHeight="1" x14ac:dyDescent="0.2">
      <c r="A63" s="354"/>
      <c r="B63" s="360"/>
      <c r="C63" s="296"/>
      <c r="D63" s="5"/>
      <c r="E63" s="6"/>
      <c r="F63" s="286"/>
    </row>
    <row r="64" spans="1:6" s="2" customFormat="1" ht="16.5" customHeight="1" x14ac:dyDescent="0.2">
      <c r="A64" s="354"/>
      <c r="B64" s="360"/>
      <c r="C64" s="297"/>
      <c r="D64" s="8"/>
      <c r="E64" s="10"/>
      <c r="F64" s="287"/>
    </row>
    <row r="65" spans="1:6" s="2" customFormat="1" ht="16.5" customHeight="1" x14ac:dyDescent="0.2">
      <c r="A65" s="354"/>
      <c r="B65" s="360"/>
      <c r="C65" s="298" t="s">
        <v>42</v>
      </c>
      <c r="D65" s="7"/>
      <c r="E65" s="9"/>
      <c r="F65" s="289">
        <f>SUM(E65:E67)*30%</f>
        <v>0</v>
      </c>
    </row>
    <row r="66" spans="1:6" s="2" customFormat="1" ht="16.5" customHeight="1" x14ac:dyDescent="0.2">
      <c r="A66" s="354"/>
      <c r="B66" s="360"/>
      <c r="C66" s="296"/>
      <c r="D66" s="5"/>
      <c r="E66" s="6"/>
      <c r="F66" s="286"/>
    </row>
    <row r="67" spans="1:6" s="2" customFormat="1" ht="16.5" customHeight="1" x14ac:dyDescent="0.2">
      <c r="A67" s="354"/>
      <c r="B67" s="360"/>
      <c r="C67" s="297"/>
      <c r="D67" s="8"/>
      <c r="E67" s="10"/>
      <c r="F67" s="287"/>
    </row>
    <row r="68" spans="1:6" s="2" customFormat="1" ht="16.5" customHeight="1" x14ac:dyDescent="0.2">
      <c r="A68" s="354"/>
      <c r="B68" s="360"/>
      <c r="C68" s="307" t="s">
        <v>122</v>
      </c>
      <c r="D68" s="308"/>
      <c r="E68" s="163"/>
      <c r="F68" s="125">
        <f>-E68</f>
        <v>0</v>
      </c>
    </row>
    <row r="69" spans="1:6" ht="30" customHeight="1" thickBot="1" x14ac:dyDescent="0.25">
      <c r="A69" s="356"/>
      <c r="B69" s="361"/>
      <c r="C69" s="348" t="s">
        <v>35</v>
      </c>
      <c r="D69" s="349"/>
      <c r="E69" s="86"/>
      <c r="F69" s="85">
        <f>SUM(F47:F68)</f>
        <v>0</v>
      </c>
    </row>
    <row r="70" spans="1:6" s="2" customFormat="1" ht="16.5" customHeight="1" x14ac:dyDescent="0.2">
      <c r="A70" s="350" t="s">
        <v>106</v>
      </c>
      <c r="B70" s="351"/>
      <c r="C70" s="295" t="s">
        <v>75</v>
      </c>
      <c r="D70" s="11"/>
      <c r="E70" s="12"/>
      <c r="F70" s="347">
        <f>SUM(E70:E72)</f>
        <v>0</v>
      </c>
    </row>
    <row r="71" spans="1:6" s="2" customFormat="1" ht="16.5" customHeight="1" x14ac:dyDescent="0.2">
      <c r="A71" s="352"/>
      <c r="B71" s="353"/>
      <c r="C71" s="299"/>
      <c r="D71" s="5"/>
      <c r="E71" s="6"/>
      <c r="F71" s="286"/>
    </row>
    <row r="72" spans="1:6" s="2" customFormat="1" ht="16.5" customHeight="1" x14ac:dyDescent="0.2">
      <c r="A72" s="352"/>
      <c r="B72" s="353"/>
      <c r="C72" s="300"/>
      <c r="D72" s="8"/>
      <c r="E72" s="10"/>
      <c r="F72" s="287"/>
    </row>
    <row r="73" spans="1:6" s="2" customFormat="1" ht="16.5" customHeight="1" x14ac:dyDescent="0.2">
      <c r="A73" s="354"/>
      <c r="B73" s="355"/>
      <c r="C73" s="298" t="s">
        <v>49</v>
      </c>
      <c r="D73" s="91"/>
      <c r="E73" s="92"/>
      <c r="F73" s="289">
        <f>SUM(E73:E75)</f>
        <v>0</v>
      </c>
    </row>
    <row r="74" spans="1:6" s="2" customFormat="1" ht="16.5" customHeight="1" x14ac:dyDescent="0.2">
      <c r="A74" s="354"/>
      <c r="B74" s="355"/>
      <c r="C74" s="299"/>
      <c r="D74" s="114"/>
      <c r="E74" s="6"/>
      <c r="F74" s="286"/>
    </row>
    <row r="75" spans="1:6" s="2" customFormat="1" ht="16.5" customHeight="1" x14ac:dyDescent="0.2">
      <c r="A75" s="354"/>
      <c r="B75" s="355"/>
      <c r="C75" s="300"/>
      <c r="D75" s="8"/>
      <c r="E75" s="10"/>
      <c r="F75" s="287"/>
    </row>
    <row r="76" spans="1:6" ht="30" customHeight="1" thickBot="1" x14ac:dyDescent="0.25">
      <c r="A76" s="356"/>
      <c r="B76" s="357"/>
      <c r="C76" s="345" t="s">
        <v>105</v>
      </c>
      <c r="D76" s="346"/>
      <c r="E76" s="86"/>
      <c r="F76" s="85">
        <f>SUM(F70:F75)</f>
        <v>0</v>
      </c>
    </row>
    <row r="77" spans="1:6" ht="30" customHeight="1" thickBot="1" x14ac:dyDescent="0.25">
      <c r="A77" s="343" t="s">
        <v>28</v>
      </c>
      <c r="B77" s="344"/>
      <c r="C77" s="344"/>
      <c r="D77" s="344"/>
      <c r="E77" s="87"/>
      <c r="F77" s="88">
        <f>F46+F69+F76</f>
        <v>0</v>
      </c>
    </row>
  </sheetData>
  <sheetProtection algorithmName="SHA-512" hashValue="rHBSUHXSY2XItpVxPheeQD1O2T2ThK4TfAvcnimzj81VvN1bz8oii3c/VtzphduRr6m0rJkGaEZhyBTv+JnZtg==" saltValue="0ITqEnC2BaTf9Qj5/lQa7Q==" spinCount="100000" sheet="1" insertRows="0"/>
  <mergeCells count="62">
    <mergeCell ref="C56:C58"/>
    <mergeCell ref="C25:D25"/>
    <mergeCell ref="C29:C31"/>
    <mergeCell ref="C41:C43"/>
    <mergeCell ref="C47:C49"/>
    <mergeCell ref="C50:C52"/>
    <mergeCell ref="C11:C13"/>
    <mergeCell ref="C35:C37"/>
    <mergeCell ref="C21:C23"/>
    <mergeCell ref="F21:F23"/>
    <mergeCell ref="F29:F31"/>
    <mergeCell ref="C24:D24"/>
    <mergeCell ref="F26:F28"/>
    <mergeCell ref="F32:F34"/>
    <mergeCell ref="A77:D77"/>
    <mergeCell ref="F65:F67"/>
    <mergeCell ref="F59:F61"/>
    <mergeCell ref="C62:C64"/>
    <mergeCell ref="F62:F64"/>
    <mergeCell ref="F73:F75"/>
    <mergeCell ref="C70:C72"/>
    <mergeCell ref="C76:D76"/>
    <mergeCell ref="F70:F72"/>
    <mergeCell ref="C65:C67"/>
    <mergeCell ref="C59:C61"/>
    <mergeCell ref="C69:D69"/>
    <mergeCell ref="C68:D68"/>
    <mergeCell ref="C73:C75"/>
    <mergeCell ref="A70:B76"/>
    <mergeCell ref="A47:B69"/>
    <mergeCell ref="E1:F1"/>
    <mergeCell ref="C14:C16"/>
    <mergeCell ref="F14:F16"/>
    <mergeCell ref="F18:F20"/>
    <mergeCell ref="A3:F3"/>
    <mergeCell ref="C18:C20"/>
    <mergeCell ref="A5:B5"/>
    <mergeCell ref="C5:F5"/>
    <mergeCell ref="A7:B7"/>
    <mergeCell ref="C17:D17"/>
    <mergeCell ref="F11:F13"/>
    <mergeCell ref="F8:F10"/>
    <mergeCell ref="C8:C10"/>
    <mergeCell ref="A8:B10"/>
    <mergeCell ref="A11:B13"/>
    <mergeCell ref="B14:B25"/>
    <mergeCell ref="F56:F58"/>
    <mergeCell ref="F47:F49"/>
    <mergeCell ref="C45:D45"/>
    <mergeCell ref="F35:F37"/>
    <mergeCell ref="A14:A46"/>
    <mergeCell ref="C26:C28"/>
    <mergeCell ref="C32:C34"/>
    <mergeCell ref="B26:B45"/>
    <mergeCell ref="F50:F52"/>
    <mergeCell ref="C53:C55"/>
    <mergeCell ref="F53:F55"/>
    <mergeCell ref="F41:F43"/>
    <mergeCell ref="C44:D44"/>
    <mergeCell ref="B46:D46"/>
    <mergeCell ref="C38:C40"/>
    <mergeCell ref="F38:F40"/>
  </mergeCells>
  <conditionalFormatting sqref="G25 G46">
    <cfRule type="cellIs" dxfId="26" priority="3" stopIfTrue="1" operator="notEqual">
      <formula>""</formula>
    </cfRule>
  </conditionalFormatting>
  <conditionalFormatting sqref="E17">
    <cfRule type="containsText" dxfId="25" priority="1" stopIfTrue="1" operator="containsText" text="ja">
      <formula>NOT(ISERROR(SEARCH("ja",E17)))</formula>
    </cfRule>
    <cfRule type="containsText" dxfId="24" priority="2" stopIfTrue="1" operator="containsText" text="nein">
      <formula>NOT(ISERROR(SEARCH("nein",E17)))</formula>
    </cfRule>
  </conditionalFormatting>
  <dataValidations count="1">
    <dataValidation type="list" allowBlank="1" showInputMessage="1" showErrorMessage="1" sqref="E17">
      <formula1>HT_JA_NEIN</formula1>
    </dataValidation>
  </dataValidations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IV134"/>
  <sheetViews>
    <sheetView showZeros="0" zoomScaleNormal="100" workbookViewId="0">
      <selection activeCell="C8" sqref="C8"/>
    </sheetView>
  </sheetViews>
  <sheetFormatPr baseColWidth="10" defaultRowHeight="14.25" x14ac:dyDescent="0.2"/>
  <cols>
    <col min="1" max="1" width="46" style="15" customWidth="1"/>
    <col min="2" max="2" width="20.625" style="15" customWidth="1"/>
    <col min="3" max="3" width="19.625" style="15" customWidth="1"/>
    <col min="4" max="4" width="4.5" style="15" customWidth="1"/>
    <col min="5" max="5" width="3.75" style="15" customWidth="1"/>
    <col min="6" max="8" width="11" style="15"/>
    <col min="9" max="16384" width="11" style="22"/>
  </cols>
  <sheetData>
    <row r="1" spans="1:256" s="13" customFormat="1" ht="24.95" customHeight="1" x14ac:dyDescent="0.35">
      <c r="A1" s="105" t="s">
        <v>33</v>
      </c>
      <c r="B1" s="45" t="s">
        <v>6</v>
      </c>
      <c r="C1" s="46">
        <f>'IST-Stellenplan'!E1</f>
        <v>0</v>
      </c>
      <c r="D1" s="14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13" customFormat="1" ht="11.25" customHeight="1" x14ac:dyDescent="0.3">
      <c r="A2" s="365"/>
      <c r="B2" s="366"/>
      <c r="C2" s="366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ht="8.25" customHeight="1" x14ac:dyDescent="0.2">
      <c r="A3" s="47"/>
      <c r="B3" s="47"/>
      <c r="C3" s="48"/>
    </row>
    <row r="4" spans="1:256" s="16" customFormat="1" ht="24.95" customHeight="1" x14ac:dyDescent="0.25">
      <c r="A4" s="104" t="s">
        <v>51</v>
      </c>
      <c r="B4" s="367">
        <f>'IST-Stellenplan'!C5</f>
        <v>0</v>
      </c>
      <c r="C4" s="368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x14ac:dyDescent="0.2">
      <c r="A5" s="101"/>
      <c r="B5" s="101"/>
      <c r="C5" s="102"/>
    </row>
    <row r="6" spans="1:256" s="19" customFormat="1" ht="21" hidden="1" customHeight="1" x14ac:dyDescent="0.2">
      <c r="A6" s="369"/>
      <c r="B6" s="370"/>
      <c r="C6" s="103"/>
      <c r="D6" s="17"/>
      <c r="E6" s="18"/>
      <c r="F6" s="18"/>
      <c r="G6" s="18"/>
      <c r="H6" s="18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24.95" customHeight="1" x14ac:dyDescent="0.2">
      <c r="A7" s="371" t="s">
        <v>52</v>
      </c>
      <c r="B7" s="372"/>
      <c r="C7" s="106">
        <f>SUM(C8:C20)</f>
        <v>0</v>
      </c>
      <c r="D7" s="21"/>
    </row>
    <row r="8" spans="1:256" s="23" customFormat="1" x14ac:dyDescent="0.2">
      <c r="A8" s="49" t="s">
        <v>13</v>
      </c>
      <c r="B8" s="89"/>
      <c r="C8" s="20"/>
      <c r="D8" s="21"/>
      <c r="E8" s="22"/>
      <c r="F8" s="4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s="24" customFormat="1" x14ac:dyDescent="0.2">
      <c r="A9" s="50" t="s">
        <v>14</v>
      </c>
      <c r="B9" s="90">
        <f>10*C9</f>
        <v>0</v>
      </c>
      <c r="C9" s="140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s="25" customFormat="1" x14ac:dyDescent="0.2">
      <c r="A10" s="49" t="s">
        <v>15</v>
      </c>
      <c r="B10" s="89">
        <f>30*C10</f>
        <v>0</v>
      </c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s="25" customFormat="1" x14ac:dyDescent="0.2">
      <c r="A11" s="50" t="s">
        <v>16</v>
      </c>
      <c r="B11" s="90">
        <f>50*C11</f>
        <v>0</v>
      </c>
      <c r="C11" s="20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5" customFormat="1" x14ac:dyDescent="0.2">
      <c r="A12" s="49" t="s">
        <v>17</v>
      </c>
      <c r="B12" s="89">
        <f>70*C12</f>
        <v>0</v>
      </c>
      <c r="C12" s="20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s="25" customFormat="1" x14ac:dyDescent="0.2">
      <c r="A13" s="50" t="s">
        <v>18</v>
      </c>
      <c r="B13" s="90">
        <f>90*C13</f>
        <v>0</v>
      </c>
      <c r="C13" s="20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s="25" customFormat="1" x14ac:dyDescent="0.2">
      <c r="A14" s="49" t="s">
        <v>19</v>
      </c>
      <c r="B14" s="89">
        <f>110*C14</f>
        <v>0</v>
      </c>
      <c r="C14" s="20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s="25" customFormat="1" x14ac:dyDescent="0.2">
      <c r="A15" s="50" t="s">
        <v>20</v>
      </c>
      <c r="B15" s="90">
        <f>130*C15</f>
        <v>0</v>
      </c>
      <c r="C15" s="20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5" customFormat="1" x14ac:dyDescent="0.2">
      <c r="A16" s="49" t="s">
        <v>21</v>
      </c>
      <c r="B16" s="89">
        <f>150*C16</f>
        <v>0</v>
      </c>
      <c r="C16" s="20"/>
      <c r="D16" s="21"/>
      <c r="E16" s="22"/>
      <c r="F16" s="97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s="25" customFormat="1" x14ac:dyDescent="0.2">
      <c r="A17" s="50" t="s">
        <v>22</v>
      </c>
      <c r="B17" s="90">
        <f>170*C17</f>
        <v>0</v>
      </c>
      <c r="C17" s="20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s="26" customFormat="1" x14ac:dyDescent="0.2">
      <c r="A18" s="49" t="s">
        <v>23</v>
      </c>
      <c r="B18" s="89">
        <f>190*C18</f>
        <v>0</v>
      </c>
      <c r="C18" s="20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s="27" customFormat="1" x14ac:dyDescent="0.2">
      <c r="A19" s="50" t="s">
        <v>24</v>
      </c>
      <c r="B19" s="90">
        <f>210*C19</f>
        <v>0</v>
      </c>
      <c r="C19" s="20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27" customFormat="1" x14ac:dyDescent="0.2">
      <c r="A20" s="49" t="s">
        <v>25</v>
      </c>
      <c r="B20" s="89">
        <f>230*C20</f>
        <v>0</v>
      </c>
      <c r="C20" s="140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27" customFormat="1" ht="6.95" customHeight="1" x14ac:dyDescent="0.2">
      <c r="A21" s="51"/>
      <c r="B21" s="52"/>
      <c r="C21" s="53"/>
      <c r="D21" s="28"/>
      <c r="E21" s="30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27" customFormat="1" hidden="1" x14ac:dyDescent="0.2">
      <c r="A22" s="50" t="s">
        <v>110</v>
      </c>
      <c r="B22" s="150" t="s">
        <v>112</v>
      </c>
      <c r="C22" s="20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27" customFormat="1" ht="6.95" hidden="1" customHeight="1" x14ac:dyDescent="0.2">
      <c r="A23" s="51"/>
      <c r="B23" s="52"/>
      <c r="C23" s="53"/>
      <c r="D23" s="28"/>
      <c r="E23" s="3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27" customFormat="1" x14ac:dyDescent="0.2">
      <c r="A24" s="50" t="s">
        <v>102</v>
      </c>
      <c r="B24" s="148">
        <f>C24*60</f>
        <v>0</v>
      </c>
      <c r="C24" s="147"/>
      <c r="D24" s="28"/>
      <c r="E24" s="30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27" customFormat="1" ht="6.95" customHeight="1" x14ac:dyDescent="0.2">
      <c r="A25" s="51"/>
      <c r="B25" s="52"/>
      <c r="C25" s="53"/>
      <c r="D25" s="28"/>
      <c r="E25" s="30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32" customFormat="1" ht="21" customHeight="1" x14ac:dyDescent="0.25">
      <c r="A26" s="54" t="s">
        <v>31</v>
      </c>
      <c r="B26" s="55"/>
      <c r="C26" s="121">
        <f>'IST-Stellenplan'!F77</f>
        <v>0</v>
      </c>
      <c r="D26"/>
      <c r="E26" s="115"/>
      <c r="F26" s="115"/>
      <c r="G26" s="115"/>
      <c r="H26" s="115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spans="1:256" ht="18" customHeight="1" x14ac:dyDescent="0.2">
      <c r="A27" s="56" t="s">
        <v>0</v>
      </c>
      <c r="B27" s="98"/>
      <c r="C27" s="95"/>
      <c r="D27" s="28"/>
      <c r="E27" s="22"/>
      <c r="F27" s="22"/>
      <c r="G27" s="22"/>
      <c r="H27" s="22"/>
    </row>
    <row r="28" spans="1:256" ht="18" customHeight="1" x14ac:dyDescent="0.2">
      <c r="A28" s="56" t="s">
        <v>73</v>
      </c>
      <c r="B28" s="119"/>
      <c r="C28" s="95"/>
      <c r="D28" s="113"/>
      <c r="E28" s="22"/>
      <c r="F28"/>
      <c r="G28"/>
      <c r="H28" s="22"/>
    </row>
    <row r="29" spans="1:256" ht="24.95" customHeight="1" x14ac:dyDescent="0.25">
      <c r="A29" s="375" t="s">
        <v>129</v>
      </c>
      <c r="B29" s="376"/>
      <c r="C29" s="222" t="s">
        <v>176</v>
      </c>
      <c r="D29" s="28"/>
      <c r="E29" s="22"/>
      <c r="F29"/>
      <c r="G29"/>
      <c r="H29" s="31"/>
    </row>
    <row r="30" spans="1:256" ht="18" customHeight="1" x14ac:dyDescent="0.2">
      <c r="A30" s="56" t="s">
        <v>5</v>
      </c>
      <c r="B30" s="57"/>
      <c r="C30" s="95"/>
      <c r="D30"/>
      <c r="E30"/>
      <c r="F30"/>
      <c r="G30"/>
      <c r="H30"/>
    </row>
    <row r="31" spans="1:256" ht="14.25" customHeight="1" x14ac:dyDescent="0.2">
      <c r="A31" s="47"/>
      <c r="B31" s="47"/>
      <c r="C31" s="47"/>
      <c r="D31"/>
      <c r="E31"/>
      <c r="F31"/>
      <c r="G31"/>
      <c r="H31"/>
      <c r="J31" s="180"/>
    </row>
    <row r="32" spans="1:256" s="34" customFormat="1" ht="18" customHeight="1" x14ac:dyDescent="0.2">
      <c r="A32" s="58" t="s">
        <v>32</v>
      </c>
      <c r="B32" s="52"/>
      <c r="C32" s="59"/>
      <c r="D32"/>
      <c r="E32"/>
      <c r="F32"/>
      <c r="G32"/>
      <c r="H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pans="1:256" s="35" customFormat="1" ht="18" customHeight="1" x14ac:dyDescent="0.25">
      <c r="A33" s="56" t="s">
        <v>62</v>
      </c>
      <c r="B33" s="123"/>
      <c r="C33" s="61">
        <f>SUM(B8:B20)*365+B24*365</f>
        <v>0</v>
      </c>
      <c r="D33" s="137" t="e">
        <f>C33/(C7*365)</f>
        <v>#DIV/0!</v>
      </c>
      <c r="E33" s="138" t="s">
        <v>58</v>
      </c>
      <c r="F33" s="135" t="s">
        <v>59</v>
      </c>
      <c r="G33" s="136"/>
      <c r="H33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</row>
    <row r="34" spans="1:256" ht="18" customHeight="1" x14ac:dyDescent="0.2">
      <c r="A34" s="56" t="s">
        <v>72</v>
      </c>
      <c r="B34" s="66"/>
      <c r="C34" s="61">
        <f>$C$7*365*$D$34</f>
        <v>0</v>
      </c>
      <c r="D34" s="137">
        <f>IF($C$29="Verpflegung / Reinigung / Wäsche",Hilfstabelle!$I$21,
IF($C$29="Verpflegung / Reinigung",Hilfstabelle!$I$22,
IF($C$29="Verpflegung / Wäsche",Hilfstabelle!$I$23,
IF($C$29="Reinigung / Wäsche",Hilfstabelle!$I$24,
IF($C$29="Verpflegung",Hilfstabelle!$I$25,
IF($C$29="Reinigung",Hilfstabelle!$I$26,
IF($C$29="Wäsche",Hilfstabelle!$I$27,
IF($C$29="Reinigung/Wäsche",27,21))))))))</f>
        <v>35</v>
      </c>
      <c r="E34" s="138" t="s">
        <v>58</v>
      </c>
      <c r="F34" s="135" t="s">
        <v>59</v>
      </c>
      <c r="G34" s="136"/>
      <c r="H34"/>
    </row>
    <row r="35" spans="1:256" ht="18" customHeight="1" x14ac:dyDescent="0.2">
      <c r="A35" s="56" t="s">
        <v>60</v>
      </c>
      <c r="B35" s="120">
        <v>1.7</v>
      </c>
      <c r="C35" s="61">
        <f>C26/B35*55*365</f>
        <v>0</v>
      </c>
      <c r="D35" s="137" t="e">
        <f>C35/(C7*365)</f>
        <v>#DIV/0!</v>
      </c>
      <c r="E35" s="138" t="s">
        <v>58</v>
      </c>
      <c r="F35" s="135" t="s">
        <v>59</v>
      </c>
      <c r="G35" s="136"/>
      <c r="H35"/>
      <c r="I35"/>
      <c r="J35"/>
      <c r="K35"/>
    </row>
    <row r="36" spans="1:256" ht="21" customHeight="1" x14ac:dyDescent="0.2">
      <c r="A36" s="60" t="s">
        <v>29</v>
      </c>
      <c r="B36" s="57"/>
      <c r="C36" s="62">
        <f>SUM(C33:C35)</f>
        <v>0</v>
      </c>
      <c r="D36" s="127"/>
      <c r="E36" s="130"/>
      <c r="F36" s="133"/>
      <c r="G36" s="133"/>
      <c r="H36"/>
      <c r="I36"/>
      <c r="J36"/>
      <c r="K36"/>
    </row>
    <row r="37" spans="1:256" x14ac:dyDescent="0.2">
      <c r="A37" s="56" t="s">
        <v>12</v>
      </c>
      <c r="B37" s="52">
        <f>Jahresarbeitszeit!D28</f>
        <v>1772</v>
      </c>
      <c r="C37" s="63"/>
      <c r="D37" s="131"/>
      <c r="E37" s="129"/>
      <c r="F37" s="133"/>
      <c r="G37" s="133"/>
      <c r="H37"/>
      <c r="I37"/>
      <c r="J37"/>
      <c r="K37"/>
    </row>
    <row r="38" spans="1:256" ht="21" customHeight="1" x14ac:dyDescent="0.2">
      <c r="A38" s="60" t="s">
        <v>1</v>
      </c>
      <c r="B38" s="57"/>
      <c r="C38" s="64">
        <f>C36/60/$B$37</f>
        <v>0</v>
      </c>
      <c r="D38" s="132"/>
      <c r="E38" s="129"/>
      <c r="F38" s="133"/>
      <c r="G38" s="133"/>
      <c r="H38"/>
      <c r="I38"/>
      <c r="J38"/>
      <c r="K38"/>
    </row>
    <row r="39" spans="1:256" x14ac:dyDescent="0.2">
      <c r="A39" s="60" t="s">
        <v>2</v>
      </c>
      <c r="B39" s="57"/>
      <c r="C39" s="65"/>
      <c r="D39" s="137" t="e">
        <f>SUM(C40:C44)*B37*60/365/C7</f>
        <v>#DIV/0!</v>
      </c>
      <c r="E39" s="138" t="s">
        <v>58</v>
      </c>
      <c r="F39" s="135" t="s">
        <v>59</v>
      </c>
      <c r="G39" s="136"/>
      <c r="H39"/>
      <c r="I39"/>
      <c r="J39"/>
      <c r="K39"/>
    </row>
    <row r="40" spans="1:256" x14ac:dyDescent="0.2">
      <c r="A40" s="56" t="s">
        <v>4</v>
      </c>
      <c r="B40" s="66">
        <v>0.14000000000000001</v>
      </c>
      <c r="C40" s="65">
        <f>$C$27*$B$40</f>
        <v>0</v>
      </c>
      <c r="D40" s="132"/>
      <c r="E40" s="128"/>
      <c r="F40" s="133"/>
      <c r="G40" s="133"/>
      <c r="H40"/>
      <c r="I40"/>
      <c r="J40"/>
      <c r="K40"/>
    </row>
    <row r="41" spans="1:256" x14ac:dyDescent="0.2">
      <c r="A41" s="96" t="s">
        <v>109</v>
      </c>
      <c r="B41" s="116"/>
      <c r="C41" s="122">
        <f>ROUND(IF($C$28&lt;($C$7*20%),0,0.2*($C$28-($C$7*20%))),1)</f>
        <v>0</v>
      </c>
      <c r="D41" s="132"/>
      <c r="E41" s="128"/>
      <c r="F41" s="133"/>
      <c r="G41" s="133"/>
      <c r="H41" s="36"/>
    </row>
    <row r="42" spans="1:256" hidden="1" x14ac:dyDescent="0.2">
      <c r="A42" s="96" t="s">
        <v>111</v>
      </c>
      <c r="B42" s="116"/>
      <c r="C42" s="122">
        <f>(C22/60)*365/B37</f>
        <v>0</v>
      </c>
      <c r="D42" s="132"/>
      <c r="E42" s="128"/>
      <c r="F42" s="133"/>
      <c r="G42" s="133"/>
      <c r="H42" s="36"/>
    </row>
    <row r="43" spans="1:256" x14ac:dyDescent="0.2">
      <c r="A43" s="56" t="s">
        <v>44</v>
      </c>
      <c r="B43" s="66">
        <v>0.04</v>
      </c>
      <c r="C43" s="65">
        <f>C38*B43</f>
        <v>0</v>
      </c>
      <c r="D43" s="132"/>
      <c r="E43" s="128"/>
      <c r="F43" s="134"/>
      <c r="G43" s="128"/>
      <c r="H43" s="30"/>
    </row>
    <row r="44" spans="1:256" s="32" customFormat="1" ht="14.25" customHeight="1" x14ac:dyDescent="0.25">
      <c r="A44" s="56" t="s">
        <v>145</v>
      </c>
      <c r="B44" s="66">
        <v>0.12</v>
      </c>
      <c r="C44" s="65">
        <f>C30*$B$44</f>
        <v>0</v>
      </c>
      <c r="D44" s="132"/>
      <c r="E44" s="130"/>
      <c r="F44" s="130"/>
      <c r="G44" s="130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</row>
    <row r="45" spans="1:256" s="38" customFormat="1" ht="21" customHeight="1" x14ac:dyDescent="0.25">
      <c r="A45" s="54" t="s">
        <v>30</v>
      </c>
      <c r="B45" s="55"/>
      <c r="C45" s="67">
        <f>IF(C38=0,0,SUM(C38:C44))</f>
        <v>0</v>
      </c>
      <c r="D45" s="137" t="e">
        <f>C36/(C7*365)+D39</f>
        <v>#DIV/0!</v>
      </c>
      <c r="E45" s="138" t="s">
        <v>58</v>
      </c>
      <c r="F45" s="135" t="s">
        <v>59</v>
      </c>
      <c r="G45" s="136"/>
      <c r="H45" s="37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</row>
    <row r="46" spans="1:256" s="38" customFormat="1" ht="21" customHeight="1" x14ac:dyDescent="0.25">
      <c r="A46" s="54" t="s">
        <v>3</v>
      </c>
      <c r="B46" s="55"/>
      <c r="C46" s="68">
        <f>C26-C45</f>
        <v>0</v>
      </c>
      <c r="D46" s="29"/>
      <c r="E46" s="37"/>
      <c r="F46" s="37"/>
      <c r="G46" s="37"/>
      <c r="H46" s="189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</row>
    <row r="47" spans="1:256" s="42" customFormat="1" ht="15" x14ac:dyDescent="0.25">
      <c r="A47" s="69"/>
      <c r="B47" s="69"/>
      <c r="C47" s="70"/>
      <c r="D47" s="21"/>
      <c r="E47" s="37"/>
      <c r="F47" s="37"/>
      <c r="G47" s="37"/>
      <c r="I47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</row>
    <row r="48" spans="1:256" s="42" customFormat="1" ht="12.75" x14ac:dyDescent="0.2">
      <c r="A48" s="71" t="s">
        <v>38</v>
      </c>
      <c r="B48" s="72"/>
      <c r="C48" s="73" t="e">
        <f>'Berechnungen Personal'!I33</f>
        <v>#DIV/0!</v>
      </c>
      <c r="D48" s="42" t="e">
        <f>IF(C48&lt;40%,"Es fehlen Stellenprozent","")</f>
        <v>#DIV/0!</v>
      </c>
      <c r="G48" s="159" t="e">
        <f>IF(C48&lt;40%,-'Berechnungen Personal'!C35,"")</f>
        <v>#DIV/0!</v>
      </c>
      <c r="H48" s="18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</row>
    <row r="49" spans="1:256" s="42" customFormat="1" ht="12.75" x14ac:dyDescent="0.2">
      <c r="A49" s="74" t="s">
        <v>63</v>
      </c>
      <c r="B49" s="75"/>
      <c r="C49" s="76" t="e">
        <f>'Berechnungen Personal'!I30</f>
        <v>#DIV/0!</v>
      </c>
      <c r="D49" s="42" t="e">
        <f>IF(C49&lt;15%,"Es fehlen Stellenprozent","")</f>
        <v>#DIV/0!</v>
      </c>
      <c r="G49" s="159" t="e">
        <f>IF(C49&lt;15%,-'Berechnungen Personal'!C34,"")</f>
        <v>#DIV/0!</v>
      </c>
      <c r="H49" s="158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</row>
    <row r="50" spans="1:256" s="42" customFormat="1" ht="12.75" x14ac:dyDescent="0.2">
      <c r="A50" s="373" t="str">
        <f>IF('IST-Stellenplan'!F46-510%&lt;0,"  Minimum Fachpersonal von 510% wird um den nachstehenden Wert unterschritten!","")</f>
        <v xml:space="preserve">  Minimum Fachpersonal von 510% wird um den nachstehenden Wert unterschritten!</v>
      </c>
      <c r="B50" s="374"/>
      <c r="C50" s="117">
        <f>IF('IST-Stellenplan'!F46-510%&lt;0,-('IST-Stellenplan'!F46-510%),"")</f>
        <v>5.0999999999999996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</row>
    <row r="51" spans="1:256" s="42" customFormat="1" ht="12.75" x14ac:dyDescent="0.2">
      <c r="A51" s="363" t="str">
        <f>IF($C$29="keine","  in KST Pension zusätzlich enthaltene Stellen für Verpflegung / Reinigung / Wäsche (min.)",
IF($C$29="Verpflegung / Reinigung","  in KST Pension zusätzlich enthaltene Stellen für Wäsche (min.)",
IF($C$29="Verpflegung / Wäsche","  in KST Pension zusätzlich enthaltene Stellen für  Reinigung (min.)",
IF($C$29="Reinigung / Wäsche","  in KST Pension zusätzlich enthaltene Stellen für Verpflegung (min.)",
IF($C$29="Verpflegung","  in KST Pension zusätzlich enthaltene Stellen für Reinigung / Wäsche (min.)",
IF($C$29="Reinigung","  in KST Pension zusätzlich enthaltene Stellen für Verpflegung  / Wäsche (min.)",
IF($C$29="Wäsche","  in KST Pension zusätzlich enthaltene Stellen für Verpflegung / Reinigung (min.)"," ")))))))</f>
        <v xml:space="preserve"> </v>
      </c>
      <c r="B51" s="364"/>
      <c r="C51" s="118" t="str">
        <f>IF($C$29="keine",Hilfstabelle!$G$21,
IF($C$29="Verpflegung / Reinigung",Hilfstabelle!$G$27,
IF($C$29="Verpflegung / Wäsche",Hilfstabelle!$G$26,
IF($C$29="Reinigung / Wäsche",Hilfstabelle!$G$25,
IF($C$29="Verpflegung",Hilfstabelle!$G$24,
IF($C$29="Reinigung",Hilfstabelle!$G$23,
IF($C$29="Wäsche",Hilfstabelle!$G$22," ")))))))</f>
        <v xml:space="preserve"> </v>
      </c>
      <c r="G51" s="179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</row>
    <row r="52" spans="1:256" s="42" customFormat="1" ht="12.75" x14ac:dyDescent="0.2">
      <c r="C52" s="178"/>
      <c r="F52" s="179"/>
      <c r="G52" s="179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</row>
    <row r="53" spans="1:256" s="42" customFormat="1" ht="12.75" x14ac:dyDescent="0.2">
      <c r="C53" s="181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1:256" s="42" customFormat="1" ht="12.75" x14ac:dyDescent="0.2"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</row>
    <row r="55" spans="1:256" s="42" customFormat="1" x14ac:dyDescent="0.2">
      <c r="F55" s="182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</row>
    <row r="56" spans="1:256" s="42" customFormat="1" ht="12.75" x14ac:dyDescent="0.2"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</row>
    <row r="57" spans="1:256" s="42" customFormat="1" ht="12.75" x14ac:dyDescent="0.2"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</row>
    <row r="58" spans="1:256" s="42" customFormat="1" ht="12.75" x14ac:dyDescent="0.2"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</row>
    <row r="59" spans="1:256" s="42" customFormat="1" ht="12.75" x14ac:dyDescent="0.2">
      <c r="C59" s="158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</row>
    <row r="60" spans="1:256" s="42" customFormat="1" ht="12.75" x14ac:dyDescent="0.2"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</row>
    <row r="61" spans="1:256" s="42" customFormat="1" ht="12.75" x14ac:dyDescent="0.2"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</row>
    <row r="62" spans="1:256" s="42" customFormat="1" ht="12.75" x14ac:dyDescent="0.2"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</row>
    <row r="63" spans="1:256" s="42" customFormat="1" ht="12.75" x14ac:dyDescent="0.2"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</row>
    <row r="64" spans="1:256" s="42" customFormat="1" ht="12.75" x14ac:dyDescent="0.2"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</row>
    <row r="65" spans="9:256" s="42" customFormat="1" ht="12.75" x14ac:dyDescent="0.2"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</row>
    <row r="66" spans="9:256" s="42" customFormat="1" ht="12.75" x14ac:dyDescent="0.2"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9:256" s="42" customFormat="1" ht="12.75" x14ac:dyDescent="0.2"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</row>
    <row r="68" spans="9:256" s="42" customFormat="1" ht="12.75" x14ac:dyDescent="0.2"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</row>
    <row r="69" spans="9:256" s="42" customFormat="1" ht="12.75" x14ac:dyDescent="0.2"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</row>
    <row r="70" spans="9:256" s="42" customFormat="1" ht="12.75" x14ac:dyDescent="0.2"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</row>
    <row r="71" spans="9:256" s="42" customFormat="1" ht="12.75" x14ac:dyDescent="0.2"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9:256" s="42" customFormat="1" ht="12.75" x14ac:dyDescent="0.2"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</row>
    <row r="73" spans="9:256" s="42" customFormat="1" ht="12.75" x14ac:dyDescent="0.2"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</row>
    <row r="74" spans="9:256" s="42" customFormat="1" ht="12.75" x14ac:dyDescent="0.2"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</row>
    <row r="75" spans="9:256" s="42" customFormat="1" ht="12.75" x14ac:dyDescent="0.2"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</row>
    <row r="76" spans="9:256" s="42" customFormat="1" ht="12.75" x14ac:dyDescent="0.2"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</row>
    <row r="77" spans="9:256" s="42" customFormat="1" ht="12.75" x14ac:dyDescent="0.2"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</row>
    <row r="78" spans="9:256" s="42" customFormat="1" ht="12.75" x14ac:dyDescent="0.2"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9:256" s="42" customFormat="1" ht="12.75" x14ac:dyDescent="0.2"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</row>
    <row r="80" spans="9:256" s="42" customFormat="1" ht="12.75" x14ac:dyDescent="0.2"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</row>
    <row r="81" spans="9:256" s="42" customFormat="1" ht="12.75" x14ac:dyDescent="0.2"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</row>
    <row r="82" spans="9:256" s="42" customFormat="1" ht="12.75" x14ac:dyDescent="0.2"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9:256" s="42" customFormat="1" ht="12.75" x14ac:dyDescent="0.2"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9:256" s="42" customFormat="1" ht="12.75" x14ac:dyDescent="0.2"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9:256" s="42" customFormat="1" ht="12.75" x14ac:dyDescent="0.2"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9:256" s="42" customFormat="1" ht="12.75" x14ac:dyDescent="0.2"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9:256" s="42" customFormat="1" ht="12.75" x14ac:dyDescent="0.2"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9:256" s="42" customFormat="1" ht="12.75" x14ac:dyDescent="0.2"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9:256" s="42" customFormat="1" ht="12.75" x14ac:dyDescent="0.2"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9:256" s="42" customFormat="1" ht="12.75" x14ac:dyDescent="0.2"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9:256" s="42" customFormat="1" ht="12.75" x14ac:dyDescent="0.2"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9:256" s="42" customFormat="1" ht="12.75" x14ac:dyDescent="0.2"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9:256" s="42" customFormat="1" ht="12.75" x14ac:dyDescent="0.2"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9:256" s="42" customFormat="1" ht="12.75" x14ac:dyDescent="0.2"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9:256" s="42" customFormat="1" ht="12.75" x14ac:dyDescent="0.2"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9:256" s="42" customFormat="1" ht="12.75" x14ac:dyDescent="0.2"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9:256" s="42" customFormat="1" ht="12.75" x14ac:dyDescent="0.2"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9:256" s="42" customFormat="1" ht="12.75" x14ac:dyDescent="0.2"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9:256" s="42" customFormat="1" ht="12.75" x14ac:dyDescent="0.2"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9:256" s="42" customFormat="1" ht="12.75" x14ac:dyDescent="0.2"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9:256" s="42" customFormat="1" ht="12.75" x14ac:dyDescent="0.2"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9:256" s="42" customFormat="1" ht="12.75" x14ac:dyDescent="0.2"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9:256" s="42" customFormat="1" ht="12.75" x14ac:dyDescent="0.2"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  <row r="104" spans="9:256" s="42" customFormat="1" ht="12.75" x14ac:dyDescent="0.2"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</row>
    <row r="105" spans="9:256" s="42" customFormat="1" ht="12.75" x14ac:dyDescent="0.2"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  <c r="IJ105" s="43"/>
      <c r="IK105" s="43"/>
      <c r="IL105" s="43"/>
      <c r="IM105" s="43"/>
      <c r="IN105" s="43"/>
      <c r="IO105" s="43"/>
      <c r="IP105" s="43"/>
      <c r="IQ105" s="43"/>
      <c r="IR105" s="43"/>
      <c r="IS105" s="43"/>
      <c r="IT105" s="43"/>
      <c r="IU105" s="43"/>
      <c r="IV105" s="43"/>
    </row>
    <row r="106" spans="9:256" s="42" customFormat="1" ht="12.75" x14ac:dyDescent="0.2"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  <c r="IJ106" s="43"/>
      <c r="IK106" s="43"/>
      <c r="IL106" s="43"/>
      <c r="IM106" s="43"/>
      <c r="IN106" s="43"/>
      <c r="IO106" s="43"/>
      <c r="IP106" s="43"/>
      <c r="IQ106" s="43"/>
      <c r="IR106" s="43"/>
      <c r="IS106" s="43"/>
      <c r="IT106" s="43"/>
      <c r="IU106" s="43"/>
      <c r="IV106" s="43"/>
    </row>
    <row r="107" spans="9:256" s="42" customFormat="1" ht="12.75" x14ac:dyDescent="0.2"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  <c r="IJ107" s="43"/>
      <c r="IK107" s="43"/>
      <c r="IL107" s="43"/>
      <c r="IM107" s="43"/>
      <c r="IN107" s="43"/>
      <c r="IO107" s="43"/>
      <c r="IP107" s="43"/>
      <c r="IQ107" s="43"/>
      <c r="IR107" s="43"/>
      <c r="IS107" s="43"/>
      <c r="IT107" s="43"/>
      <c r="IU107" s="43"/>
      <c r="IV107" s="43"/>
    </row>
    <row r="108" spans="9:256" s="42" customFormat="1" ht="12.75" x14ac:dyDescent="0.2"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  <c r="IB108" s="43"/>
      <c r="IC108" s="43"/>
      <c r="ID108" s="43"/>
      <c r="IE108" s="43"/>
      <c r="IF108" s="43"/>
      <c r="IG108" s="43"/>
      <c r="IH108" s="43"/>
      <c r="II108" s="43"/>
      <c r="IJ108" s="43"/>
      <c r="IK108" s="43"/>
      <c r="IL108" s="43"/>
      <c r="IM108" s="43"/>
      <c r="IN108" s="43"/>
      <c r="IO108" s="43"/>
      <c r="IP108" s="43"/>
      <c r="IQ108" s="43"/>
      <c r="IR108" s="43"/>
      <c r="IS108" s="43"/>
      <c r="IT108" s="43"/>
      <c r="IU108" s="43"/>
      <c r="IV108" s="43"/>
    </row>
    <row r="109" spans="9:256" s="42" customFormat="1" ht="12.75" x14ac:dyDescent="0.2"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  <c r="IP109" s="43"/>
      <c r="IQ109" s="43"/>
      <c r="IR109" s="43"/>
      <c r="IS109" s="43"/>
      <c r="IT109" s="43"/>
      <c r="IU109" s="43"/>
      <c r="IV109" s="43"/>
    </row>
    <row r="110" spans="9:256" s="42" customFormat="1" ht="12.75" x14ac:dyDescent="0.2"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  <c r="II110" s="43"/>
      <c r="IJ110" s="43"/>
      <c r="IK110" s="43"/>
      <c r="IL110" s="43"/>
      <c r="IM110" s="43"/>
      <c r="IN110" s="43"/>
      <c r="IO110" s="43"/>
      <c r="IP110" s="43"/>
      <c r="IQ110" s="43"/>
      <c r="IR110" s="43"/>
      <c r="IS110" s="43"/>
      <c r="IT110" s="43"/>
      <c r="IU110" s="43"/>
      <c r="IV110" s="43"/>
    </row>
    <row r="111" spans="9:256" s="42" customFormat="1" ht="12.75" x14ac:dyDescent="0.2"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  <c r="HH111" s="43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  <c r="IB111" s="43"/>
      <c r="IC111" s="43"/>
      <c r="ID111" s="43"/>
      <c r="IE111" s="43"/>
      <c r="IF111" s="43"/>
      <c r="IG111" s="43"/>
      <c r="IH111" s="43"/>
      <c r="II111" s="43"/>
      <c r="IJ111" s="43"/>
      <c r="IK111" s="43"/>
      <c r="IL111" s="43"/>
      <c r="IM111" s="43"/>
      <c r="IN111" s="43"/>
      <c r="IO111" s="43"/>
      <c r="IP111" s="43"/>
      <c r="IQ111" s="43"/>
      <c r="IR111" s="43"/>
      <c r="IS111" s="43"/>
      <c r="IT111" s="43"/>
      <c r="IU111" s="43"/>
      <c r="IV111" s="43"/>
    </row>
    <row r="112" spans="9:256" s="42" customFormat="1" ht="12.75" x14ac:dyDescent="0.2"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  <c r="IJ112" s="43"/>
      <c r="IK112" s="43"/>
      <c r="IL112" s="43"/>
      <c r="IM112" s="43"/>
      <c r="IN112" s="43"/>
      <c r="IO112" s="43"/>
      <c r="IP112" s="43"/>
      <c r="IQ112" s="43"/>
      <c r="IR112" s="43"/>
      <c r="IS112" s="43"/>
      <c r="IT112" s="43"/>
      <c r="IU112" s="43"/>
      <c r="IV112" s="43"/>
    </row>
    <row r="113" spans="9:256" s="42" customFormat="1" ht="12.75" x14ac:dyDescent="0.2"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  <c r="HH113" s="4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  <c r="IB113" s="43"/>
      <c r="IC113" s="43"/>
      <c r="ID113" s="43"/>
      <c r="IE113" s="43"/>
      <c r="IF113" s="43"/>
      <c r="IG113" s="43"/>
      <c r="IH113" s="43"/>
      <c r="II113" s="43"/>
      <c r="IJ113" s="43"/>
      <c r="IK113" s="43"/>
      <c r="IL113" s="43"/>
      <c r="IM113" s="43"/>
      <c r="IN113" s="43"/>
      <c r="IO113" s="43"/>
      <c r="IP113" s="43"/>
      <c r="IQ113" s="43"/>
      <c r="IR113" s="43"/>
      <c r="IS113" s="43"/>
      <c r="IT113" s="43"/>
      <c r="IU113" s="43"/>
      <c r="IV113" s="43"/>
    </row>
    <row r="114" spans="9:256" s="42" customFormat="1" ht="12.75" x14ac:dyDescent="0.2"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  <c r="HH114" s="43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  <c r="IB114" s="43"/>
      <c r="IC114" s="43"/>
      <c r="ID114" s="43"/>
      <c r="IE114" s="43"/>
      <c r="IF114" s="43"/>
      <c r="IG114" s="43"/>
      <c r="IH114" s="43"/>
      <c r="II114" s="43"/>
      <c r="IJ114" s="43"/>
      <c r="IK114" s="43"/>
      <c r="IL114" s="43"/>
      <c r="IM114" s="43"/>
      <c r="IN114" s="43"/>
      <c r="IO114" s="43"/>
      <c r="IP114" s="43"/>
      <c r="IQ114" s="43"/>
      <c r="IR114" s="43"/>
      <c r="IS114" s="43"/>
      <c r="IT114" s="43"/>
      <c r="IU114" s="43"/>
      <c r="IV114" s="43"/>
    </row>
    <row r="115" spans="9:256" s="42" customFormat="1" ht="12.75" x14ac:dyDescent="0.2"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  <c r="IB115" s="43"/>
      <c r="IC115" s="43"/>
      <c r="ID115" s="43"/>
      <c r="IE115" s="43"/>
      <c r="IF115" s="43"/>
      <c r="IG115" s="43"/>
      <c r="IH115" s="43"/>
      <c r="II115" s="43"/>
      <c r="IJ115" s="43"/>
      <c r="IK115" s="43"/>
      <c r="IL115" s="43"/>
      <c r="IM115" s="43"/>
      <c r="IN115" s="43"/>
      <c r="IO115" s="43"/>
      <c r="IP115" s="43"/>
      <c r="IQ115" s="43"/>
      <c r="IR115" s="43"/>
      <c r="IS115" s="43"/>
      <c r="IT115" s="43"/>
      <c r="IU115" s="43"/>
      <c r="IV115" s="43"/>
    </row>
    <row r="116" spans="9:256" s="42" customFormat="1" ht="12.75" x14ac:dyDescent="0.2"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  <c r="II116" s="43"/>
      <c r="IJ116" s="43"/>
      <c r="IK116" s="43"/>
      <c r="IL116" s="43"/>
      <c r="IM116" s="43"/>
      <c r="IN116" s="43"/>
      <c r="IO116" s="43"/>
      <c r="IP116" s="43"/>
      <c r="IQ116" s="43"/>
      <c r="IR116" s="43"/>
      <c r="IS116" s="43"/>
      <c r="IT116" s="43"/>
      <c r="IU116" s="43"/>
      <c r="IV116" s="43"/>
    </row>
    <row r="117" spans="9:256" s="42" customFormat="1" ht="12.75" x14ac:dyDescent="0.2"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  <c r="IB117" s="43"/>
      <c r="IC117" s="43"/>
      <c r="ID117" s="43"/>
      <c r="IE117" s="43"/>
      <c r="IF117" s="43"/>
      <c r="IG117" s="43"/>
      <c r="IH117" s="43"/>
      <c r="II117" s="43"/>
      <c r="IJ117" s="43"/>
      <c r="IK117" s="43"/>
      <c r="IL117" s="43"/>
      <c r="IM117" s="43"/>
      <c r="IN117" s="43"/>
      <c r="IO117" s="43"/>
      <c r="IP117" s="43"/>
      <c r="IQ117" s="43"/>
      <c r="IR117" s="43"/>
      <c r="IS117" s="43"/>
      <c r="IT117" s="43"/>
      <c r="IU117" s="43"/>
      <c r="IV117" s="43"/>
    </row>
    <row r="118" spans="9:256" s="42" customFormat="1" ht="12.75" x14ac:dyDescent="0.2"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  <c r="IB118" s="43"/>
      <c r="IC118" s="43"/>
      <c r="ID118" s="43"/>
      <c r="IE118" s="43"/>
      <c r="IF118" s="43"/>
      <c r="IG118" s="43"/>
      <c r="IH118" s="43"/>
      <c r="II118" s="43"/>
      <c r="IJ118" s="43"/>
      <c r="IK118" s="43"/>
      <c r="IL118" s="43"/>
      <c r="IM118" s="43"/>
      <c r="IN118" s="43"/>
      <c r="IO118" s="43"/>
      <c r="IP118" s="43"/>
      <c r="IQ118" s="43"/>
      <c r="IR118" s="43"/>
      <c r="IS118" s="43"/>
      <c r="IT118" s="43"/>
      <c r="IU118" s="43"/>
      <c r="IV118" s="43"/>
    </row>
    <row r="119" spans="9:256" s="42" customFormat="1" ht="12.75" x14ac:dyDescent="0.2"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43"/>
      <c r="IA119" s="43"/>
      <c r="IB119" s="43"/>
      <c r="IC119" s="43"/>
      <c r="ID119" s="43"/>
      <c r="IE119" s="43"/>
      <c r="IF119" s="43"/>
      <c r="IG119" s="43"/>
      <c r="IH119" s="43"/>
      <c r="II119" s="43"/>
      <c r="IJ119" s="43"/>
      <c r="IK119" s="43"/>
      <c r="IL119" s="43"/>
      <c r="IM119" s="43"/>
      <c r="IN119" s="43"/>
      <c r="IO119" s="43"/>
      <c r="IP119" s="43"/>
      <c r="IQ119" s="43"/>
      <c r="IR119" s="43"/>
      <c r="IS119" s="43"/>
      <c r="IT119" s="43"/>
      <c r="IU119" s="43"/>
      <c r="IV119" s="43"/>
    </row>
    <row r="120" spans="9:256" s="42" customFormat="1" ht="12.75" x14ac:dyDescent="0.2"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  <c r="II120" s="43"/>
      <c r="IJ120" s="43"/>
      <c r="IK120" s="43"/>
      <c r="IL120" s="43"/>
      <c r="IM120" s="43"/>
      <c r="IN120" s="43"/>
      <c r="IO120" s="43"/>
      <c r="IP120" s="43"/>
      <c r="IQ120" s="43"/>
      <c r="IR120" s="43"/>
      <c r="IS120" s="43"/>
      <c r="IT120" s="43"/>
      <c r="IU120" s="43"/>
      <c r="IV120" s="43"/>
    </row>
    <row r="121" spans="9:256" s="42" customFormat="1" ht="12.75" x14ac:dyDescent="0.2"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43"/>
      <c r="IA121" s="43"/>
      <c r="IB121" s="43"/>
      <c r="IC121" s="43"/>
      <c r="ID121" s="43"/>
      <c r="IE121" s="43"/>
      <c r="IF121" s="43"/>
      <c r="IG121" s="43"/>
      <c r="IH121" s="43"/>
      <c r="II121" s="43"/>
      <c r="IJ121" s="43"/>
      <c r="IK121" s="43"/>
      <c r="IL121" s="43"/>
      <c r="IM121" s="43"/>
      <c r="IN121" s="43"/>
      <c r="IO121" s="43"/>
      <c r="IP121" s="43"/>
      <c r="IQ121" s="43"/>
      <c r="IR121" s="43"/>
      <c r="IS121" s="43"/>
      <c r="IT121" s="43"/>
      <c r="IU121" s="43"/>
      <c r="IV121" s="43"/>
    </row>
    <row r="122" spans="9:256" s="42" customFormat="1" ht="12.75" x14ac:dyDescent="0.2"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43"/>
      <c r="IA122" s="43"/>
      <c r="IB122" s="43"/>
      <c r="IC122" s="43"/>
      <c r="ID122" s="43"/>
      <c r="IE122" s="43"/>
      <c r="IF122" s="43"/>
      <c r="IG122" s="43"/>
      <c r="IH122" s="43"/>
      <c r="II122" s="43"/>
      <c r="IJ122" s="43"/>
      <c r="IK122" s="43"/>
      <c r="IL122" s="43"/>
      <c r="IM122" s="43"/>
      <c r="IN122" s="43"/>
      <c r="IO122" s="43"/>
      <c r="IP122" s="43"/>
      <c r="IQ122" s="43"/>
      <c r="IR122" s="43"/>
      <c r="IS122" s="43"/>
      <c r="IT122" s="43"/>
      <c r="IU122" s="43"/>
      <c r="IV122" s="43"/>
    </row>
    <row r="123" spans="9:256" s="42" customFormat="1" ht="12.75" x14ac:dyDescent="0.2"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43"/>
      <c r="IA123" s="43"/>
      <c r="IB123" s="43"/>
      <c r="IC123" s="43"/>
      <c r="ID123" s="43"/>
      <c r="IE123" s="43"/>
      <c r="IF123" s="43"/>
      <c r="IG123" s="43"/>
      <c r="IH123" s="43"/>
      <c r="II123" s="43"/>
      <c r="IJ123" s="43"/>
      <c r="IK123" s="43"/>
      <c r="IL123" s="43"/>
      <c r="IM123" s="43"/>
      <c r="IN123" s="43"/>
      <c r="IO123" s="43"/>
      <c r="IP123" s="43"/>
      <c r="IQ123" s="43"/>
      <c r="IR123" s="43"/>
      <c r="IS123" s="43"/>
      <c r="IT123" s="43"/>
      <c r="IU123" s="43"/>
      <c r="IV123" s="43"/>
    </row>
    <row r="124" spans="9:256" s="42" customFormat="1" ht="12.75" x14ac:dyDescent="0.2"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  <c r="IN124" s="43"/>
      <c r="IO124" s="43"/>
      <c r="IP124" s="43"/>
      <c r="IQ124" s="43"/>
      <c r="IR124" s="43"/>
      <c r="IS124" s="43"/>
      <c r="IT124" s="43"/>
      <c r="IU124" s="43"/>
      <c r="IV124" s="43"/>
    </row>
    <row r="125" spans="9:256" s="42" customFormat="1" ht="12.75" x14ac:dyDescent="0.2"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  <c r="IE125" s="43"/>
      <c r="IF125" s="43"/>
      <c r="IG125" s="43"/>
      <c r="IH125" s="43"/>
      <c r="II125" s="43"/>
      <c r="IJ125" s="43"/>
      <c r="IK125" s="43"/>
      <c r="IL125" s="43"/>
      <c r="IM125" s="43"/>
      <c r="IN125" s="43"/>
      <c r="IO125" s="43"/>
      <c r="IP125" s="43"/>
      <c r="IQ125" s="43"/>
      <c r="IR125" s="43"/>
      <c r="IS125" s="43"/>
      <c r="IT125" s="43"/>
      <c r="IU125" s="43"/>
      <c r="IV125" s="43"/>
    </row>
    <row r="126" spans="9:256" s="42" customFormat="1" ht="12.75" x14ac:dyDescent="0.2"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3"/>
      <c r="IE126" s="43"/>
      <c r="IF126" s="43"/>
      <c r="IG126" s="43"/>
      <c r="IH126" s="43"/>
      <c r="II126" s="43"/>
      <c r="IJ126" s="43"/>
      <c r="IK126" s="43"/>
      <c r="IL126" s="43"/>
      <c r="IM126" s="43"/>
      <c r="IN126" s="43"/>
      <c r="IO126" s="43"/>
      <c r="IP126" s="43"/>
      <c r="IQ126" s="43"/>
      <c r="IR126" s="43"/>
      <c r="IS126" s="43"/>
      <c r="IT126" s="43"/>
      <c r="IU126" s="43"/>
      <c r="IV126" s="43"/>
    </row>
    <row r="127" spans="9:256" s="42" customFormat="1" ht="12.75" x14ac:dyDescent="0.2"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3"/>
      <c r="IE127" s="43"/>
      <c r="IF127" s="43"/>
      <c r="IG127" s="43"/>
      <c r="IH127" s="43"/>
      <c r="II127" s="43"/>
      <c r="IJ127" s="43"/>
      <c r="IK127" s="43"/>
      <c r="IL127" s="43"/>
      <c r="IM127" s="43"/>
      <c r="IN127" s="43"/>
      <c r="IO127" s="43"/>
      <c r="IP127" s="43"/>
      <c r="IQ127" s="43"/>
      <c r="IR127" s="43"/>
      <c r="IS127" s="43"/>
      <c r="IT127" s="43"/>
      <c r="IU127" s="43"/>
      <c r="IV127" s="43"/>
    </row>
    <row r="128" spans="9:256" s="42" customFormat="1" ht="12.75" x14ac:dyDescent="0.2"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  <c r="II128" s="43"/>
      <c r="IJ128" s="43"/>
      <c r="IK128" s="43"/>
      <c r="IL128" s="43"/>
      <c r="IM128" s="43"/>
      <c r="IN128" s="43"/>
      <c r="IO128" s="43"/>
      <c r="IP128" s="43"/>
      <c r="IQ128" s="43"/>
      <c r="IR128" s="43"/>
      <c r="IS128" s="43"/>
      <c r="IT128" s="43"/>
      <c r="IU128" s="43"/>
      <c r="IV128" s="43"/>
    </row>
    <row r="129" spans="9:256" s="42" customFormat="1" ht="12.75" x14ac:dyDescent="0.2"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  <c r="HG129" s="43"/>
      <c r="HH129" s="43"/>
      <c r="HI129" s="43"/>
      <c r="HJ129" s="43"/>
      <c r="HK129" s="43"/>
      <c r="HL129" s="43"/>
      <c r="HM129" s="43"/>
      <c r="HN129" s="43"/>
      <c r="HO129" s="43"/>
      <c r="HP129" s="43"/>
      <c r="HQ129" s="43"/>
      <c r="HR129" s="43"/>
      <c r="HS129" s="43"/>
      <c r="HT129" s="43"/>
      <c r="HU129" s="43"/>
      <c r="HV129" s="43"/>
      <c r="HW129" s="43"/>
      <c r="HX129" s="43"/>
      <c r="HY129" s="43"/>
      <c r="HZ129" s="43"/>
      <c r="IA129" s="43"/>
      <c r="IB129" s="43"/>
      <c r="IC129" s="43"/>
      <c r="ID129" s="43"/>
      <c r="IE129" s="43"/>
      <c r="IF129" s="43"/>
      <c r="IG129" s="43"/>
      <c r="IH129" s="43"/>
      <c r="II129" s="43"/>
      <c r="IJ129" s="43"/>
      <c r="IK129" s="43"/>
      <c r="IL129" s="43"/>
      <c r="IM129" s="43"/>
      <c r="IN129" s="43"/>
      <c r="IO129" s="43"/>
      <c r="IP129" s="43"/>
      <c r="IQ129" s="43"/>
      <c r="IR129" s="43"/>
      <c r="IS129" s="43"/>
      <c r="IT129" s="43"/>
      <c r="IU129" s="43"/>
      <c r="IV129" s="43"/>
    </row>
    <row r="130" spans="9:256" s="42" customFormat="1" ht="12.75" x14ac:dyDescent="0.2"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  <c r="HG130" s="43"/>
      <c r="HH130" s="43"/>
      <c r="HI130" s="43"/>
      <c r="HJ130" s="43"/>
      <c r="HK130" s="43"/>
      <c r="HL130" s="43"/>
      <c r="HM130" s="43"/>
      <c r="HN130" s="43"/>
      <c r="HO130" s="43"/>
      <c r="HP130" s="43"/>
      <c r="HQ130" s="43"/>
      <c r="HR130" s="43"/>
      <c r="HS130" s="43"/>
      <c r="HT130" s="43"/>
      <c r="HU130" s="43"/>
      <c r="HV130" s="43"/>
      <c r="HW130" s="43"/>
      <c r="HX130" s="43"/>
      <c r="HY130" s="43"/>
      <c r="HZ130" s="43"/>
      <c r="IA130" s="43"/>
      <c r="IB130" s="43"/>
      <c r="IC130" s="43"/>
      <c r="ID130" s="43"/>
      <c r="IE130" s="43"/>
      <c r="IF130" s="43"/>
      <c r="IG130" s="43"/>
      <c r="IH130" s="43"/>
      <c r="II130" s="43"/>
      <c r="IJ130" s="43"/>
      <c r="IK130" s="43"/>
      <c r="IL130" s="43"/>
      <c r="IM130" s="43"/>
      <c r="IN130" s="43"/>
      <c r="IO130" s="43"/>
      <c r="IP130" s="43"/>
      <c r="IQ130" s="43"/>
      <c r="IR130" s="43"/>
      <c r="IS130" s="43"/>
      <c r="IT130" s="43"/>
      <c r="IU130" s="43"/>
      <c r="IV130" s="43"/>
    </row>
    <row r="131" spans="9:256" s="42" customFormat="1" ht="12.75" x14ac:dyDescent="0.2"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  <c r="HG131" s="43"/>
      <c r="HH131" s="43"/>
      <c r="HI131" s="43"/>
      <c r="HJ131" s="43"/>
      <c r="HK131" s="43"/>
      <c r="HL131" s="43"/>
      <c r="HM131" s="43"/>
      <c r="HN131" s="43"/>
      <c r="HO131" s="43"/>
      <c r="HP131" s="43"/>
      <c r="HQ131" s="43"/>
      <c r="HR131" s="43"/>
      <c r="HS131" s="43"/>
      <c r="HT131" s="43"/>
      <c r="HU131" s="43"/>
      <c r="HV131" s="43"/>
      <c r="HW131" s="43"/>
      <c r="HX131" s="43"/>
      <c r="HY131" s="43"/>
      <c r="HZ131" s="43"/>
      <c r="IA131" s="43"/>
      <c r="IB131" s="43"/>
      <c r="IC131" s="43"/>
      <c r="ID131" s="43"/>
      <c r="IE131" s="43"/>
      <c r="IF131" s="43"/>
      <c r="IG131" s="43"/>
      <c r="IH131" s="43"/>
      <c r="II131" s="43"/>
      <c r="IJ131" s="43"/>
      <c r="IK131" s="43"/>
      <c r="IL131" s="43"/>
      <c r="IM131" s="43"/>
      <c r="IN131" s="43"/>
      <c r="IO131" s="43"/>
      <c r="IP131" s="43"/>
      <c r="IQ131" s="43"/>
      <c r="IR131" s="43"/>
      <c r="IS131" s="43"/>
      <c r="IT131" s="43"/>
      <c r="IU131" s="43"/>
      <c r="IV131" s="43"/>
    </row>
    <row r="132" spans="9:256" s="42" customFormat="1" ht="12.75" x14ac:dyDescent="0.2"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  <c r="II132" s="43"/>
      <c r="IJ132" s="43"/>
      <c r="IK132" s="43"/>
      <c r="IL132" s="43"/>
      <c r="IM132" s="43"/>
      <c r="IN132" s="43"/>
      <c r="IO132" s="43"/>
      <c r="IP132" s="43"/>
      <c r="IQ132" s="43"/>
      <c r="IR132" s="43"/>
      <c r="IS132" s="43"/>
      <c r="IT132" s="43"/>
      <c r="IU132" s="43"/>
      <c r="IV132" s="43"/>
    </row>
    <row r="133" spans="9:256" s="42" customFormat="1" ht="12.75" x14ac:dyDescent="0.2"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  <c r="HG133" s="43"/>
      <c r="HH133" s="43"/>
      <c r="HI133" s="43"/>
      <c r="HJ133" s="43"/>
      <c r="HK133" s="43"/>
      <c r="HL133" s="43"/>
      <c r="HM133" s="43"/>
      <c r="HN133" s="43"/>
      <c r="HO133" s="43"/>
      <c r="HP133" s="43"/>
      <c r="HQ133" s="43"/>
      <c r="HR133" s="43"/>
      <c r="HS133" s="43"/>
      <c r="HT133" s="43"/>
      <c r="HU133" s="43"/>
      <c r="HV133" s="43"/>
      <c r="HW133" s="43"/>
      <c r="HX133" s="43"/>
      <c r="HY133" s="43"/>
      <c r="HZ133" s="43"/>
      <c r="IA133" s="43"/>
      <c r="IB133" s="43"/>
      <c r="IC133" s="43"/>
      <c r="ID133" s="43"/>
      <c r="IE133" s="43"/>
      <c r="IF133" s="43"/>
      <c r="IG133" s="43"/>
      <c r="IH133" s="43"/>
      <c r="II133" s="43"/>
      <c r="IJ133" s="43"/>
      <c r="IK133" s="43"/>
      <c r="IL133" s="43"/>
      <c r="IM133" s="43"/>
      <c r="IN133" s="43"/>
      <c r="IO133" s="43"/>
      <c r="IP133" s="43"/>
      <c r="IQ133" s="43"/>
      <c r="IR133" s="43"/>
      <c r="IS133" s="43"/>
      <c r="IT133" s="43"/>
      <c r="IU133" s="43"/>
      <c r="IV133" s="43"/>
    </row>
    <row r="134" spans="9:256" s="42" customFormat="1" ht="12.75" x14ac:dyDescent="0.2"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  <c r="HG134" s="43"/>
      <c r="HH134" s="43"/>
      <c r="HI134" s="43"/>
      <c r="HJ134" s="43"/>
      <c r="HK134" s="43"/>
      <c r="HL134" s="43"/>
      <c r="HM134" s="43"/>
      <c r="HN134" s="43"/>
      <c r="HO134" s="43"/>
      <c r="HP134" s="43"/>
      <c r="HQ134" s="43"/>
      <c r="HR134" s="43"/>
      <c r="HS134" s="43"/>
      <c r="HT134" s="43"/>
      <c r="HU134" s="43"/>
      <c r="HV134" s="43"/>
      <c r="HW134" s="43"/>
      <c r="HX134" s="43"/>
      <c r="HY134" s="43"/>
      <c r="HZ134" s="43"/>
      <c r="IA134" s="43"/>
      <c r="IB134" s="43"/>
      <c r="IC134" s="43"/>
      <c r="ID134" s="43"/>
      <c r="IE134" s="43"/>
      <c r="IF134" s="43"/>
      <c r="IG134" s="43"/>
      <c r="IH134" s="43"/>
      <c r="II134" s="43"/>
      <c r="IJ134" s="43"/>
      <c r="IK134" s="43"/>
      <c r="IL134" s="43"/>
      <c r="IM134" s="43"/>
      <c r="IN134" s="43"/>
      <c r="IO134" s="43"/>
      <c r="IP134" s="43"/>
      <c r="IQ134" s="43"/>
      <c r="IR134" s="43"/>
      <c r="IS134" s="43"/>
      <c r="IT134" s="43"/>
      <c r="IU134" s="43"/>
      <c r="IV134" s="43"/>
    </row>
  </sheetData>
  <sheetProtection algorithmName="SHA-512" hashValue="tz8TuMzSQv+J8YBHAwd5yHenKEp68bdZTeAc6+eqKlR/5a7DA2lQRvPUEJCojM62951KlS3/7c185oELW2so8A==" saltValue="xXwvfoKaCV/QOP/3Mxpj8Q==" spinCount="100000" sheet="1" objects="1" scenarios="1" selectLockedCells="1"/>
  <mergeCells count="7">
    <mergeCell ref="A51:B51"/>
    <mergeCell ref="A2:C2"/>
    <mergeCell ref="B4:C4"/>
    <mergeCell ref="A6:B6"/>
    <mergeCell ref="A7:B7"/>
    <mergeCell ref="A50:B50"/>
    <mergeCell ref="A29:B29"/>
  </mergeCells>
  <conditionalFormatting sqref="C46">
    <cfRule type="cellIs" dxfId="23" priority="23" operator="lessThan">
      <formula>0</formula>
    </cfRule>
  </conditionalFormatting>
  <conditionalFormatting sqref="C48">
    <cfRule type="cellIs" dxfId="22" priority="22" operator="lessThan">
      <formula>0.4</formula>
    </cfRule>
  </conditionalFormatting>
  <conditionalFormatting sqref="C49">
    <cfRule type="cellIs" dxfId="21" priority="21" operator="lessThan">
      <formula>0.15</formula>
    </cfRule>
  </conditionalFormatting>
  <conditionalFormatting sqref="C50">
    <cfRule type="cellIs" dxfId="20" priority="20" operator="notEqual">
      <formula>""</formula>
    </cfRule>
  </conditionalFormatting>
  <conditionalFormatting sqref="D49">
    <cfRule type="expression" dxfId="19" priority="13" stopIfTrue="1">
      <formula>C49&lt;15%</formula>
    </cfRule>
  </conditionalFormatting>
  <conditionalFormatting sqref="E49">
    <cfRule type="expression" dxfId="18" priority="12" stopIfTrue="1">
      <formula>$C$49&lt;15%</formula>
    </cfRule>
  </conditionalFormatting>
  <conditionalFormatting sqref="F49">
    <cfRule type="expression" dxfId="17" priority="8" stopIfTrue="1">
      <formula>$C$49&lt;15%</formula>
    </cfRule>
  </conditionalFormatting>
  <conditionalFormatting sqref="G49">
    <cfRule type="expression" dxfId="16" priority="7" stopIfTrue="1">
      <formula>$C$49&lt;15%</formula>
    </cfRule>
  </conditionalFormatting>
  <conditionalFormatting sqref="D48:G48">
    <cfRule type="expression" dxfId="15" priority="1" stopIfTrue="1">
      <formula>$C$48&lt;40%</formula>
    </cfRule>
  </conditionalFormatting>
  <dataValidations count="1">
    <dataValidation type="list" allowBlank="1" showInputMessage="1" showErrorMessage="1" sqref="C29">
      <formula1>HT_Pension</formula1>
    </dataValidation>
  </dataValidations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117"/>
  <sheetViews>
    <sheetView showZeros="0" zoomScaleNormal="100" workbookViewId="0">
      <selection activeCell="C7" sqref="C7"/>
    </sheetView>
  </sheetViews>
  <sheetFormatPr baseColWidth="10" defaultRowHeight="14.25" x14ac:dyDescent="0.2"/>
  <cols>
    <col min="1" max="1" width="46" style="236" customWidth="1"/>
    <col min="2" max="2" width="20.625" style="236" customWidth="1"/>
    <col min="3" max="3" width="19.625" style="236" customWidth="1"/>
    <col min="4" max="4" width="4.5" style="236" customWidth="1"/>
    <col min="5" max="5" width="3.75" style="236" customWidth="1"/>
    <col min="6" max="8" width="11" style="236"/>
    <col min="9" max="16384" width="11" style="237"/>
  </cols>
  <sheetData>
    <row r="1" spans="1:256" s="234" customFormat="1" ht="21" customHeight="1" x14ac:dyDescent="0.35">
      <c r="A1" s="105" t="s">
        <v>33</v>
      </c>
      <c r="B1" s="45" t="s">
        <v>6</v>
      </c>
      <c r="C1" s="46">
        <f>'IST-Stellenplan'!E1</f>
        <v>0</v>
      </c>
      <c r="D1" s="233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spans="1:256" s="234" customFormat="1" ht="48.75" customHeight="1" x14ac:dyDescent="0.35">
      <c r="A2" s="110" t="s">
        <v>54</v>
      </c>
      <c r="B2" s="108"/>
      <c r="C2" s="109"/>
      <c r="D2" s="233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  <c r="II2" s="235"/>
      <c r="IJ2" s="235"/>
      <c r="IK2" s="235"/>
      <c r="IL2" s="235"/>
      <c r="IM2" s="235"/>
      <c r="IN2" s="235"/>
      <c r="IO2" s="235"/>
      <c r="IP2" s="235"/>
      <c r="IQ2" s="235"/>
      <c r="IR2" s="235"/>
      <c r="IS2" s="235"/>
      <c r="IT2" s="235"/>
      <c r="IU2" s="235"/>
      <c r="IV2" s="235"/>
    </row>
    <row r="3" spans="1:256" ht="8.25" customHeight="1" x14ac:dyDescent="0.2">
      <c r="A3" s="47"/>
      <c r="B3" s="47"/>
      <c r="C3" s="48"/>
    </row>
    <row r="4" spans="1:256" s="238" customFormat="1" ht="28.5" customHeight="1" x14ac:dyDescent="0.25">
      <c r="A4" s="104" t="s">
        <v>51</v>
      </c>
      <c r="B4" s="367">
        <f>'IST-Stellenplan'!C5</f>
        <v>0</v>
      </c>
      <c r="C4" s="368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  <c r="IU4" s="239"/>
      <c r="IV4" s="239"/>
    </row>
    <row r="5" spans="1:256" x14ac:dyDescent="0.2">
      <c r="A5" s="101"/>
      <c r="B5" s="101"/>
      <c r="C5" s="102"/>
    </row>
    <row r="6" spans="1:256" ht="20.25" customHeight="1" x14ac:dyDescent="0.2">
      <c r="A6" s="371" t="s">
        <v>53</v>
      </c>
      <c r="B6" s="372"/>
      <c r="C6" s="107">
        <f>'Berechnung Richtstellenplan'!C7</f>
        <v>0</v>
      </c>
      <c r="D6" s="240"/>
    </row>
    <row r="7" spans="1:256" ht="20.25" customHeight="1" x14ac:dyDescent="0.2">
      <c r="A7" s="111" t="s">
        <v>56</v>
      </c>
      <c r="B7" s="112" t="s">
        <v>55</v>
      </c>
      <c r="C7" s="149"/>
      <c r="D7" s="240"/>
    </row>
    <row r="8" spans="1:256" s="243" customFormat="1" ht="6.95" customHeight="1" x14ac:dyDescent="0.2">
      <c r="A8" s="51"/>
      <c r="B8" s="52"/>
      <c r="C8" s="53"/>
      <c r="D8" s="241"/>
      <c r="E8" s="242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  <c r="IS8" s="237"/>
      <c r="IT8" s="237"/>
      <c r="IU8" s="237"/>
      <c r="IV8" s="237"/>
    </row>
    <row r="9" spans="1:256" s="246" customFormat="1" ht="21" customHeight="1" x14ac:dyDescent="0.25">
      <c r="A9" s="54" t="s">
        <v>31</v>
      </c>
      <c r="B9" s="55"/>
      <c r="C9" s="121">
        <f>IF(C7=0,0,'IST-Stellenplan'!F77)</f>
        <v>0</v>
      </c>
      <c r="D9" s="229"/>
      <c r="E9" s="244"/>
      <c r="F9" s="244"/>
      <c r="G9" s="244"/>
      <c r="H9" s="244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5"/>
      <c r="GE9" s="245"/>
      <c r="GF9" s="245"/>
      <c r="GG9" s="245"/>
      <c r="GH9" s="245"/>
      <c r="GI9" s="245"/>
      <c r="GJ9" s="245"/>
      <c r="GK9" s="245"/>
      <c r="GL9" s="245"/>
      <c r="GM9" s="245"/>
      <c r="GN9" s="245"/>
      <c r="GO9" s="245"/>
      <c r="GP9" s="245"/>
      <c r="GQ9" s="245"/>
      <c r="GR9" s="245"/>
      <c r="GS9" s="245"/>
      <c r="GT9" s="245"/>
      <c r="GU9" s="245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45"/>
      <c r="HO9" s="245"/>
      <c r="HP9" s="245"/>
      <c r="HQ9" s="245"/>
      <c r="HR9" s="245"/>
      <c r="HS9" s="245"/>
      <c r="HT9" s="245"/>
      <c r="HU9" s="245"/>
      <c r="HV9" s="245"/>
      <c r="HW9" s="245"/>
      <c r="HX9" s="245"/>
      <c r="HY9" s="245"/>
      <c r="HZ9" s="245"/>
      <c r="IA9" s="245"/>
      <c r="IB9" s="245"/>
      <c r="IC9" s="245"/>
      <c r="ID9" s="245"/>
      <c r="IE9" s="245"/>
      <c r="IF9" s="245"/>
      <c r="IG9" s="245"/>
      <c r="IH9" s="245"/>
      <c r="II9" s="245"/>
      <c r="IJ9" s="245"/>
      <c r="IK9" s="245"/>
      <c r="IL9" s="245"/>
      <c r="IM9" s="245"/>
      <c r="IN9" s="245"/>
      <c r="IO9" s="245"/>
      <c r="IP9" s="245"/>
      <c r="IQ9" s="245"/>
      <c r="IR9" s="245"/>
      <c r="IS9" s="245"/>
      <c r="IT9" s="245"/>
      <c r="IU9" s="245"/>
      <c r="IV9" s="245"/>
    </row>
    <row r="10" spans="1:256" ht="18" customHeight="1" x14ac:dyDescent="0.2">
      <c r="A10" s="56" t="s">
        <v>0</v>
      </c>
      <c r="B10" s="98"/>
      <c r="C10" s="124">
        <f>'Berechnung Richtstellenplan'!C27</f>
        <v>0</v>
      </c>
      <c r="D10" s="241"/>
      <c r="E10" s="237"/>
      <c r="F10" s="237"/>
      <c r="G10" s="237"/>
      <c r="H10" s="237"/>
    </row>
    <row r="11" spans="1:256" ht="18" customHeight="1" x14ac:dyDescent="0.2">
      <c r="A11" s="56" t="s">
        <v>73</v>
      </c>
      <c r="B11" s="119"/>
      <c r="C11" s="124">
        <f>'Berechnung Richtstellenplan'!C28</f>
        <v>0</v>
      </c>
      <c r="D11" s="247"/>
      <c r="E11" s="237"/>
      <c r="F11" s="229"/>
      <c r="G11" s="229"/>
      <c r="H11" s="237"/>
    </row>
    <row r="12" spans="1:256" ht="24.95" customHeight="1" x14ac:dyDescent="0.25">
      <c r="A12" s="375" t="s">
        <v>129</v>
      </c>
      <c r="B12" s="376"/>
      <c r="C12" s="248" t="str">
        <f>'Berechnung Richtstellenplan'!C29</f>
        <v>Verpflegung / Reinigung / Wäsche</v>
      </c>
      <c r="D12" s="241"/>
      <c r="E12" s="237"/>
      <c r="F12" s="229"/>
      <c r="G12" s="229"/>
      <c r="H12" s="245"/>
    </row>
    <row r="13" spans="1:256" ht="18" customHeight="1" x14ac:dyDescent="0.2">
      <c r="A13" s="56" t="s">
        <v>5</v>
      </c>
      <c r="B13" s="57"/>
      <c r="C13" s="124">
        <f>'Berechnung Richtstellenplan'!C30</f>
        <v>0</v>
      </c>
      <c r="D13" s="229"/>
      <c r="E13" s="229"/>
      <c r="F13" s="229"/>
      <c r="G13" s="229"/>
      <c r="H13" s="229"/>
    </row>
    <row r="14" spans="1:256" ht="14.25" customHeight="1" x14ac:dyDescent="0.2">
      <c r="A14" s="47"/>
      <c r="B14" s="47"/>
      <c r="C14" s="47"/>
      <c r="D14" s="229"/>
      <c r="E14" s="229"/>
      <c r="F14" s="229"/>
      <c r="G14" s="229"/>
      <c r="H14" s="229"/>
      <c r="J14" s="249"/>
    </row>
    <row r="15" spans="1:256" s="251" customFormat="1" ht="18" customHeight="1" x14ac:dyDescent="0.2">
      <c r="A15" s="58" t="s">
        <v>32</v>
      </c>
      <c r="B15" s="52"/>
      <c r="C15" s="59"/>
      <c r="D15" s="229"/>
      <c r="E15" s="229"/>
      <c r="F15" s="229"/>
      <c r="G15" s="229"/>
      <c r="H15" s="229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  <c r="CL15" s="250"/>
      <c r="CM15" s="250"/>
      <c r="CN15" s="250"/>
      <c r="CO15" s="250"/>
      <c r="CP15" s="250"/>
      <c r="CQ15" s="250"/>
      <c r="CR15" s="250"/>
      <c r="CS15" s="250"/>
      <c r="CT15" s="250"/>
      <c r="CU15" s="250"/>
      <c r="CV15" s="250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50"/>
      <c r="DH15" s="250"/>
      <c r="DI15" s="250"/>
      <c r="DJ15" s="250"/>
      <c r="DK15" s="250"/>
      <c r="DL15" s="250"/>
      <c r="DM15" s="250"/>
      <c r="DN15" s="250"/>
      <c r="DO15" s="250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  <c r="EJ15" s="250"/>
      <c r="EK15" s="250"/>
      <c r="EL15" s="250"/>
      <c r="EM15" s="250"/>
      <c r="EN15" s="250"/>
      <c r="EO15" s="250"/>
      <c r="EP15" s="250"/>
      <c r="EQ15" s="250"/>
      <c r="ER15" s="250"/>
      <c r="ES15" s="250"/>
      <c r="ET15" s="250"/>
      <c r="EU15" s="250"/>
      <c r="EV15" s="250"/>
      <c r="EW15" s="250"/>
      <c r="EX15" s="250"/>
      <c r="EY15" s="250"/>
      <c r="EZ15" s="250"/>
      <c r="FA15" s="250"/>
      <c r="FB15" s="250"/>
      <c r="FC15" s="250"/>
      <c r="FD15" s="250"/>
      <c r="FE15" s="250"/>
      <c r="FF15" s="250"/>
      <c r="FG15" s="250"/>
      <c r="FH15" s="250"/>
      <c r="FI15" s="250"/>
      <c r="FJ15" s="250"/>
      <c r="FK15" s="250"/>
      <c r="FL15" s="250"/>
      <c r="FM15" s="250"/>
      <c r="FN15" s="250"/>
      <c r="FO15" s="250"/>
      <c r="FP15" s="250"/>
      <c r="FQ15" s="250"/>
      <c r="FR15" s="250"/>
      <c r="FS15" s="250"/>
      <c r="FT15" s="250"/>
      <c r="FU15" s="250"/>
      <c r="FV15" s="250"/>
      <c r="FW15" s="250"/>
      <c r="FX15" s="250"/>
      <c r="FY15" s="250"/>
      <c r="FZ15" s="250"/>
      <c r="GA15" s="250"/>
      <c r="GB15" s="250"/>
      <c r="GC15" s="250"/>
      <c r="GD15" s="250"/>
      <c r="GE15" s="250"/>
      <c r="GF15" s="250"/>
      <c r="GG15" s="250"/>
      <c r="GH15" s="250"/>
      <c r="GI15" s="250"/>
      <c r="GJ15" s="250"/>
      <c r="GK15" s="250"/>
      <c r="GL15" s="250"/>
      <c r="GM15" s="250"/>
      <c r="GN15" s="250"/>
      <c r="GO15" s="250"/>
      <c r="GP15" s="250"/>
      <c r="GQ15" s="250"/>
      <c r="GR15" s="250"/>
      <c r="GS15" s="250"/>
      <c r="GT15" s="250"/>
      <c r="GU15" s="250"/>
      <c r="GV15" s="250"/>
      <c r="GW15" s="250"/>
      <c r="GX15" s="250"/>
      <c r="GY15" s="250"/>
      <c r="GZ15" s="250"/>
      <c r="HA15" s="250"/>
      <c r="HB15" s="250"/>
      <c r="HC15" s="250"/>
      <c r="HD15" s="250"/>
      <c r="HE15" s="250"/>
      <c r="HF15" s="250"/>
      <c r="HG15" s="250"/>
      <c r="HH15" s="250"/>
      <c r="HI15" s="250"/>
      <c r="HJ15" s="250"/>
      <c r="HK15" s="250"/>
      <c r="HL15" s="250"/>
      <c r="HM15" s="250"/>
      <c r="HN15" s="250"/>
      <c r="HO15" s="250"/>
      <c r="HP15" s="250"/>
      <c r="HQ15" s="250"/>
      <c r="HR15" s="250"/>
      <c r="HS15" s="250"/>
      <c r="HT15" s="250"/>
      <c r="HU15" s="250"/>
      <c r="HV15" s="250"/>
      <c r="HW15" s="250"/>
      <c r="HX15" s="250"/>
      <c r="HY15" s="250"/>
      <c r="HZ15" s="250"/>
      <c r="IA15" s="250"/>
      <c r="IB15" s="250"/>
      <c r="IC15" s="250"/>
      <c r="ID15" s="250"/>
      <c r="IE15" s="250"/>
      <c r="IF15" s="250"/>
      <c r="IG15" s="250"/>
      <c r="IH15" s="250"/>
      <c r="II15" s="250"/>
      <c r="IJ15" s="250"/>
      <c r="IK15" s="250"/>
      <c r="IL15" s="250"/>
      <c r="IM15" s="250"/>
      <c r="IN15" s="250"/>
      <c r="IO15" s="250"/>
      <c r="IP15" s="250"/>
      <c r="IQ15" s="250"/>
      <c r="IR15" s="250"/>
      <c r="IS15" s="250"/>
      <c r="IT15" s="250"/>
      <c r="IU15" s="250"/>
      <c r="IV15" s="250"/>
    </row>
    <row r="16" spans="1:256" s="256" customFormat="1" ht="18" customHeight="1" x14ac:dyDescent="0.25">
      <c r="A16" s="56" t="s">
        <v>62</v>
      </c>
      <c r="B16" s="123"/>
      <c r="C16" s="61">
        <f>C7*365</f>
        <v>0</v>
      </c>
      <c r="D16" s="252" t="e">
        <f>C16/(C6*365)</f>
        <v>#DIV/0!</v>
      </c>
      <c r="E16" s="253" t="s">
        <v>58</v>
      </c>
      <c r="F16" s="254" t="s">
        <v>59</v>
      </c>
      <c r="G16" s="255"/>
      <c r="H16" s="229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5"/>
      <c r="CV16" s="245"/>
      <c r="CW16" s="245"/>
      <c r="CX16" s="245"/>
      <c r="CY16" s="245"/>
      <c r="CZ16" s="245"/>
      <c r="DA16" s="245"/>
      <c r="DB16" s="245"/>
      <c r="DC16" s="245"/>
      <c r="DD16" s="245"/>
      <c r="DE16" s="245"/>
      <c r="DF16" s="245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245"/>
      <c r="EI16" s="245"/>
      <c r="EJ16" s="245"/>
      <c r="EK16" s="245"/>
      <c r="EL16" s="245"/>
      <c r="EM16" s="245"/>
      <c r="EN16" s="245"/>
      <c r="EO16" s="245"/>
      <c r="EP16" s="245"/>
      <c r="EQ16" s="245"/>
      <c r="ER16" s="245"/>
      <c r="ES16" s="245"/>
      <c r="ET16" s="245"/>
      <c r="EU16" s="245"/>
      <c r="EV16" s="245"/>
      <c r="EW16" s="245"/>
      <c r="EX16" s="245"/>
      <c r="EY16" s="245"/>
      <c r="EZ16" s="245"/>
      <c r="FA16" s="245"/>
      <c r="FB16" s="245"/>
      <c r="FC16" s="245"/>
      <c r="FD16" s="245"/>
      <c r="FE16" s="245"/>
      <c r="FF16" s="245"/>
      <c r="FG16" s="245"/>
      <c r="FH16" s="245"/>
      <c r="FI16" s="245"/>
      <c r="FJ16" s="245"/>
      <c r="FK16" s="245"/>
      <c r="FL16" s="245"/>
      <c r="FM16" s="245"/>
      <c r="FN16" s="245"/>
      <c r="FO16" s="245"/>
      <c r="FP16" s="245"/>
      <c r="FQ16" s="245"/>
      <c r="FR16" s="245"/>
      <c r="FS16" s="245"/>
      <c r="FT16" s="245"/>
      <c r="FU16" s="245"/>
      <c r="FV16" s="245"/>
      <c r="FW16" s="245"/>
      <c r="FX16" s="245"/>
      <c r="FY16" s="245"/>
      <c r="FZ16" s="245"/>
      <c r="GA16" s="245"/>
      <c r="GB16" s="245"/>
      <c r="GC16" s="245"/>
      <c r="GD16" s="245"/>
      <c r="GE16" s="245"/>
      <c r="GF16" s="245"/>
      <c r="GG16" s="245"/>
      <c r="GH16" s="245"/>
      <c r="GI16" s="245"/>
      <c r="GJ16" s="245"/>
      <c r="GK16" s="245"/>
      <c r="GL16" s="245"/>
      <c r="GM16" s="245"/>
      <c r="GN16" s="245"/>
      <c r="GO16" s="245"/>
      <c r="GP16" s="245"/>
      <c r="GQ16" s="245"/>
      <c r="GR16" s="245"/>
      <c r="GS16" s="245"/>
      <c r="GT16" s="245"/>
      <c r="GU16" s="245"/>
      <c r="GV16" s="245"/>
      <c r="GW16" s="245"/>
      <c r="GX16" s="245"/>
      <c r="GY16" s="245"/>
      <c r="GZ16" s="245"/>
      <c r="HA16" s="245"/>
      <c r="HB16" s="245"/>
      <c r="HC16" s="245"/>
      <c r="HD16" s="245"/>
      <c r="HE16" s="245"/>
      <c r="HF16" s="245"/>
      <c r="HG16" s="245"/>
      <c r="HH16" s="245"/>
      <c r="HI16" s="245"/>
      <c r="HJ16" s="245"/>
      <c r="HK16" s="245"/>
      <c r="HL16" s="245"/>
      <c r="HM16" s="245"/>
      <c r="HN16" s="245"/>
      <c r="HO16" s="245"/>
      <c r="HP16" s="245"/>
      <c r="HQ16" s="245"/>
      <c r="HR16" s="245"/>
      <c r="HS16" s="245"/>
      <c r="HT16" s="245"/>
      <c r="HU16" s="245"/>
      <c r="HV16" s="245"/>
      <c r="HW16" s="245"/>
      <c r="HX16" s="245"/>
      <c r="HY16" s="245"/>
      <c r="HZ16" s="245"/>
      <c r="IA16" s="245"/>
      <c r="IB16" s="245"/>
      <c r="IC16" s="245"/>
      <c r="ID16" s="245"/>
      <c r="IE16" s="245"/>
      <c r="IF16" s="245"/>
      <c r="IG16" s="245"/>
      <c r="IH16" s="245"/>
      <c r="II16" s="245"/>
      <c r="IJ16" s="245"/>
      <c r="IK16" s="245"/>
      <c r="IL16" s="245"/>
      <c r="IM16" s="245"/>
      <c r="IN16" s="245"/>
      <c r="IO16" s="245"/>
      <c r="IP16" s="245"/>
      <c r="IQ16" s="245"/>
      <c r="IR16" s="245"/>
      <c r="IS16" s="245"/>
      <c r="IT16" s="245"/>
      <c r="IU16" s="245"/>
      <c r="IV16" s="245"/>
    </row>
    <row r="17" spans="1:256" ht="18" customHeight="1" x14ac:dyDescent="0.2">
      <c r="A17" s="56" t="s">
        <v>72</v>
      </c>
      <c r="B17" s="66"/>
      <c r="C17" s="61">
        <f>$C$6*365*$D$17</f>
        <v>0</v>
      </c>
      <c r="D17" s="252">
        <f>IF($C$12="Verpflegung / Reinigung / Wäsche",Hilfstabelle!$I$21,
IF($C$12="Verpflegung / Reinigung",Hilfstabelle!$I$22,
IF($C$12="Verpflegung / Wäsche",Hilfstabelle!$I$23,
IF($C$12="Reinigung / Wäsche",Hilfstabelle!$I$24,
IF($C$12="Verpflegung",Hilfstabelle!$I$25,
IF($C$12="Reinigung",Hilfstabelle!$I$26,
IF($C$12="Wäsche",Hilfstabelle!$I$27,
IF($C$12="Reinigung/Wäsche",27,21))))))))</f>
        <v>35</v>
      </c>
      <c r="E17" s="253" t="s">
        <v>58</v>
      </c>
      <c r="F17" s="254" t="s">
        <v>59</v>
      </c>
      <c r="G17" s="255"/>
      <c r="H17" s="229"/>
    </row>
    <row r="18" spans="1:256" ht="18" customHeight="1" x14ac:dyDescent="0.2">
      <c r="A18" s="56" t="s">
        <v>60</v>
      </c>
      <c r="B18" s="120">
        <v>1.7</v>
      </c>
      <c r="C18" s="61">
        <f>C9/B18*55*365</f>
        <v>0</v>
      </c>
      <c r="D18" s="252" t="e">
        <f>C18/(C6*365)</f>
        <v>#DIV/0!</v>
      </c>
      <c r="E18" s="253" t="s">
        <v>58</v>
      </c>
      <c r="F18" s="254" t="s">
        <v>59</v>
      </c>
      <c r="G18" s="255"/>
      <c r="H18" s="229"/>
      <c r="I18" s="229"/>
      <c r="J18" s="229"/>
      <c r="K18" s="229"/>
    </row>
    <row r="19" spans="1:256" ht="21" customHeight="1" x14ac:dyDescent="0.2">
      <c r="A19" s="60" t="s">
        <v>29</v>
      </c>
      <c r="B19" s="57"/>
      <c r="C19" s="62">
        <f>SUM(C16:C18)</f>
        <v>0</v>
      </c>
      <c r="D19" s="257"/>
      <c r="E19" s="258"/>
      <c r="F19" s="259"/>
      <c r="G19" s="259"/>
      <c r="H19" s="229"/>
      <c r="I19" s="229"/>
      <c r="J19" s="229"/>
      <c r="K19" s="229"/>
    </row>
    <row r="20" spans="1:256" x14ac:dyDescent="0.2">
      <c r="A20" s="56" t="s">
        <v>12</v>
      </c>
      <c r="B20" s="52">
        <f>Jahresarbeitszeit!D28</f>
        <v>1772</v>
      </c>
      <c r="C20" s="63"/>
      <c r="D20" s="260"/>
      <c r="E20" s="261"/>
      <c r="F20" s="259"/>
      <c r="G20" s="259"/>
      <c r="H20" s="229"/>
      <c r="I20" s="229"/>
      <c r="J20" s="229"/>
      <c r="K20" s="229"/>
    </row>
    <row r="21" spans="1:256" ht="21" customHeight="1" x14ac:dyDescent="0.2">
      <c r="A21" s="60" t="s">
        <v>1</v>
      </c>
      <c r="B21" s="57"/>
      <c r="C21" s="64">
        <f>C19/60/$B$20</f>
        <v>0</v>
      </c>
      <c r="D21" s="262"/>
      <c r="E21" s="261"/>
      <c r="F21" s="259"/>
      <c r="G21" s="259"/>
      <c r="H21" s="229"/>
      <c r="I21" s="229"/>
      <c r="J21" s="229"/>
      <c r="K21" s="229"/>
    </row>
    <row r="22" spans="1:256" x14ac:dyDescent="0.2">
      <c r="A22" s="60" t="s">
        <v>2</v>
      </c>
      <c r="B22" s="57"/>
      <c r="C22" s="65"/>
      <c r="D22" s="252" t="e">
        <f>SUM(C23:C27)*B20*60/365/C6</f>
        <v>#DIV/0!</v>
      </c>
      <c r="E22" s="253" t="s">
        <v>58</v>
      </c>
      <c r="F22" s="254" t="s">
        <v>59</v>
      </c>
      <c r="G22" s="255"/>
      <c r="H22" s="229"/>
      <c r="I22" s="229"/>
      <c r="J22" s="229"/>
      <c r="K22" s="229"/>
    </row>
    <row r="23" spans="1:256" x14ac:dyDescent="0.2">
      <c r="A23" s="56" t="s">
        <v>4</v>
      </c>
      <c r="B23" s="66">
        <v>0.14000000000000001</v>
      </c>
      <c r="C23" s="65">
        <f>'Berechnung Richtstellenplan'!C40</f>
        <v>0</v>
      </c>
      <c r="D23" s="262"/>
      <c r="E23" s="263"/>
      <c r="F23" s="259"/>
      <c r="G23" s="259"/>
      <c r="H23" s="229"/>
      <c r="I23" s="229"/>
      <c r="J23" s="229"/>
      <c r="K23" s="229"/>
    </row>
    <row r="24" spans="1:256" x14ac:dyDescent="0.2">
      <c r="A24" s="264" t="s">
        <v>109</v>
      </c>
      <c r="B24" s="265"/>
      <c r="C24" s="122">
        <f>'Berechnung Richtstellenplan'!C41</f>
        <v>0</v>
      </c>
      <c r="D24" s="262"/>
      <c r="E24" s="263"/>
      <c r="F24" s="259"/>
      <c r="G24" s="259"/>
      <c r="H24" s="266"/>
    </row>
    <row r="25" spans="1:256" hidden="1" x14ac:dyDescent="0.2">
      <c r="A25" s="264" t="s">
        <v>111</v>
      </c>
      <c r="B25" s="265"/>
      <c r="C25" s="122">
        <f>'Berechnung Richtstellenplan'!C42</f>
        <v>0</v>
      </c>
      <c r="D25" s="262"/>
      <c r="E25" s="263"/>
      <c r="F25" s="259"/>
      <c r="G25" s="259"/>
      <c r="H25" s="266"/>
    </row>
    <row r="26" spans="1:256" x14ac:dyDescent="0.2">
      <c r="A26" s="56" t="s">
        <v>44</v>
      </c>
      <c r="B26" s="66">
        <v>0.04</v>
      </c>
      <c r="C26" s="65">
        <f>C21*B26</f>
        <v>0</v>
      </c>
      <c r="D26" s="262"/>
      <c r="E26" s="263"/>
      <c r="F26" s="267"/>
      <c r="G26" s="263"/>
      <c r="H26" s="242"/>
    </row>
    <row r="27" spans="1:256" s="246" customFormat="1" ht="14.25" customHeight="1" x14ac:dyDescent="0.25">
      <c r="A27" s="56" t="s">
        <v>145</v>
      </c>
      <c r="B27" s="66">
        <v>0.12</v>
      </c>
      <c r="C27" s="65">
        <f>'Berechnung Richtstellenplan'!C44</f>
        <v>0</v>
      </c>
      <c r="D27" s="262"/>
      <c r="E27" s="258"/>
      <c r="F27" s="258"/>
      <c r="G27" s="258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45"/>
      <c r="CS27" s="245"/>
      <c r="CT27" s="245"/>
      <c r="CU27" s="245"/>
      <c r="CV27" s="245"/>
      <c r="CW27" s="245"/>
      <c r="CX27" s="245"/>
      <c r="CY27" s="245"/>
      <c r="CZ27" s="245"/>
      <c r="DA27" s="245"/>
      <c r="DB27" s="245"/>
      <c r="DC27" s="245"/>
      <c r="DD27" s="245"/>
      <c r="DE27" s="245"/>
      <c r="DF27" s="245"/>
      <c r="DG27" s="245"/>
      <c r="DH27" s="245"/>
      <c r="DI27" s="245"/>
      <c r="DJ27" s="245"/>
      <c r="DK27" s="245"/>
      <c r="DL27" s="245"/>
      <c r="DM27" s="245"/>
      <c r="DN27" s="245"/>
      <c r="DO27" s="245"/>
      <c r="DP27" s="245"/>
      <c r="DQ27" s="245"/>
      <c r="DR27" s="245"/>
      <c r="DS27" s="245"/>
      <c r="DT27" s="245"/>
      <c r="DU27" s="245"/>
      <c r="DV27" s="245"/>
      <c r="DW27" s="245"/>
      <c r="DX27" s="245"/>
      <c r="DY27" s="245"/>
      <c r="DZ27" s="245"/>
      <c r="EA27" s="245"/>
      <c r="EB27" s="245"/>
      <c r="EC27" s="245"/>
      <c r="ED27" s="245"/>
      <c r="EE27" s="245"/>
      <c r="EF27" s="245"/>
      <c r="EG27" s="245"/>
      <c r="EH27" s="245"/>
      <c r="EI27" s="245"/>
      <c r="EJ27" s="245"/>
      <c r="EK27" s="245"/>
      <c r="EL27" s="245"/>
      <c r="EM27" s="245"/>
      <c r="EN27" s="245"/>
      <c r="EO27" s="245"/>
      <c r="EP27" s="245"/>
      <c r="EQ27" s="245"/>
      <c r="ER27" s="245"/>
      <c r="ES27" s="245"/>
      <c r="ET27" s="245"/>
      <c r="EU27" s="245"/>
      <c r="EV27" s="245"/>
      <c r="EW27" s="245"/>
      <c r="EX27" s="245"/>
      <c r="EY27" s="245"/>
      <c r="EZ27" s="245"/>
      <c r="FA27" s="245"/>
      <c r="FB27" s="245"/>
      <c r="FC27" s="245"/>
      <c r="FD27" s="245"/>
      <c r="FE27" s="245"/>
      <c r="FF27" s="245"/>
      <c r="FG27" s="245"/>
      <c r="FH27" s="245"/>
      <c r="FI27" s="245"/>
      <c r="FJ27" s="245"/>
      <c r="FK27" s="245"/>
      <c r="FL27" s="245"/>
      <c r="FM27" s="245"/>
      <c r="FN27" s="245"/>
      <c r="FO27" s="245"/>
      <c r="FP27" s="245"/>
      <c r="FQ27" s="245"/>
      <c r="FR27" s="245"/>
      <c r="FS27" s="245"/>
      <c r="FT27" s="245"/>
      <c r="FU27" s="245"/>
      <c r="FV27" s="245"/>
      <c r="FW27" s="245"/>
      <c r="FX27" s="245"/>
      <c r="FY27" s="245"/>
      <c r="FZ27" s="245"/>
      <c r="GA27" s="245"/>
      <c r="GB27" s="245"/>
      <c r="GC27" s="245"/>
      <c r="GD27" s="245"/>
      <c r="GE27" s="245"/>
      <c r="GF27" s="245"/>
      <c r="GG27" s="245"/>
      <c r="GH27" s="245"/>
      <c r="GI27" s="245"/>
      <c r="GJ27" s="245"/>
      <c r="GK27" s="245"/>
      <c r="GL27" s="245"/>
      <c r="GM27" s="245"/>
      <c r="GN27" s="245"/>
      <c r="GO27" s="245"/>
      <c r="GP27" s="245"/>
      <c r="GQ27" s="245"/>
      <c r="GR27" s="245"/>
      <c r="GS27" s="245"/>
      <c r="GT27" s="245"/>
      <c r="GU27" s="245"/>
      <c r="GV27" s="245"/>
      <c r="GW27" s="245"/>
      <c r="GX27" s="245"/>
      <c r="GY27" s="245"/>
      <c r="GZ27" s="245"/>
      <c r="HA27" s="245"/>
      <c r="HB27" s="245"/>
      <c r="HC27" s="245"/>
      <c r="HD27" s="245"/>
      <c r="HE27" s="245"/>
      <c r="HF27" s="245"/>
      <c r="HG27" s="245"/>
      <c r="HH27" s="245"/>
      <c r="HI27" s="245"/>
      <c r="HJ27" s="245"/>
      <c r="HK27" s="245"/>
      <c r="HL27" s="245"/>
      <c r="HM27" s="245"/>
      <c r="HN27" s="245"/>
      <c r="HO27" s="245"/>
      <c r="HP27" s="245"/>
      <c r="HQ27" s="245"/>
      <c r="HR27" s="245"/>
      <c r="HS27" s="245"/>
      <c r="HT27" s="245"/>
      <c r="HU27" s="245"/>
      <c r="HV27" s="245"/>
      <c r="HW27" s="245"/>
      <c r="HX27" s="245"/>
      <c r="HY27" s="245"/>
      <c r="HZ27" s="245"/>
      <c r="IA27" s="245"/>
      <c r="IB27" s="245"/>
      <c r="IC27" s="245"/>
      <c r="ID27" s="245"/>
      <c r="IE27" s="245"/>
      <c r="IF27" s="245"/>
      <c r="IG27" s="245"/>
      <c r="IH27" s="245"/>
      <c r="II27" s="245"/>
      <c r="IJ27" s="245"/>
      <c r="IK27" s="245"/>
      <c r="IL27" s="245"/>
      <c r="IM27" s="245"/>
      <c r="IN27" s="245"/>
      <c r="IO27" s="245"/>
      <c r="IP27" s="245"/>
      <c r="IQ27" s="245"/>
      <c r="IR27" s="245"/>
      <c r="IS27" s="245"/>
      <c r="IT27" s="245"/>
      <c r="IU27" s="245"/>
      <c r="IV27" s="245"/>
    </row>
    <row r="28" spans="1:256" s="269" customFormat="1" ht="21" customHeight="1" x14ac:dyDescent="0.25">
      <c r="A28" s="54" t="s">
        <v>30</v>
      </c>
      <c r="B28" s="55"/>
      <c r="C28" s="67">
        <f>IF(C7=0,0,SUM(C21:C27))</f>
        <v>0</v>
      </c>
      <c r="D28" s="252" t="e">
        <f>SUM(D16:D22)</f>
        <v>#DIV/0!</v>
      </c>
      <c r="E28" s="253" t="s">
        <v>58</v>
      </c>
      <c r="F28" s="254" t="s">
        <v>59</v>
      </c>
      <c r="G28" s="255"/>
      <c r="H28" s="268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5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5"/>
      <c r="CS28" s="245"/>
      <c r="CT28" s="245"/>
      <c r="CU28" s="245"/>
      <c r="CV28" s="245"/>
      <c r="CW28" s="245"/>
      <c r="CX28" s="245"/>
      <c r="CY28" s="245"/>
      <c r="CZ28" s="245"/>
      <c r="DA28" s="245"/>
      <c r="DB28" s="245"/>
      <c r="DC28" s="245"/>
      <c r="DD28" s="245"/>
      <c r="DE28" s="245"/>
      <c r="DF28" s="245"/>
      <c r="DG28" s="245"/>
      <c r="DH28" s="245"/>
      <c r="DI28" s="245"/>
      <c r="DJ28" s="245"/>
      <c r="DK28" s="245"/>
      <c r="DL28" s="245"/>
      <c r="DM28" s="245"/>
      <c r="DN28" s="245"/>
      <c r="DO28" s="245"/>
      <c r="DP28" s="245"/>
      <c r="DQ28" s="245"/>
      <c r="DR28" s="245"/>
      <c r="DS28" s="245"/>
      <c r="DT28" s="245"/>
      <c r="DU28" s="245"/>
      <c r="DV28" s="245"/>
      <c r="DW28" s="245"/>
      <c r="DX28" s="245"/>
      <c r="DY28" s="245"/>
      <c r="DZ28" s="245"/>
      <c r="EA28" s="245"/>
      <c r="EB28" s="245"/>
      <c r="EC28" s="245"/>
      <c r="ED28" s="245"/>
      <c r="EE28" s="245"/>
      <c r="EF28" s="245"/>
      <c r="EG28" s="245"/>
      <c r="EH28" s="245"/>
      <c r="EI28" s="245"/>
      <c r="EJ28" s="245"/>
      <c r="EK28" s="245"/>
      <c r="EL28" s="245"/>
      <c r="EM28" s="245"/>
      <c r="EN28" s="245"/>
      <c r="EO28" s="245"/>
      <c r="EP28" s="245"/>
      <c r="EQ28" s="245"/>
      <c r="ER28" s="245"/>
      <c r="ES28" s="245"/>
      <c r="ET28" s="245"/>
      <c r="EU28" s="245"/>
      <c r="EV28" s="245"/>
      <c r="EW28" s="245"/>
      <c r="EX28" s="245"/>
      <c r="EY28" s="245"/>
      <c r="EZ28" s="245"/>
      <c r="FA28" s="245"/>
      <c r="FB28" s="245"/>
      <c r="FC28" s="245"/>
      <c r="FD28" s="245"/>
      <c r="FE28" s="245"/>
      <c r="FF28" s="245"/>
      <c r="FG28" s="245"/>
      <c r="FH28" s="245"/>
      <c r="FI28" s="245"/>
      <c r="FJ28" s="245"/>
      <c r="FK28" s="245"/>
      <c r="FL28" s="245"/>
      <c r="FM28" s="245"/>
      <c r="FN28" s="245"/>
      <c r="FO28" s="245"/>
      <c r="FP28" s="245"/>
      <c r="FQ28" s="245"/>
      <c r="FR28" s="245"/>
      <c r="FS28" s="245"/>
      <c r="FT28" s="245"/>
      <c r="FU28" s="245"/>
      <c r="FV28" s="245"/>
      <c r="FW28" s="245"/>
      <c r="FX28" s="245"/>
      <c r="FY28" s="245"/>
      <c r="FZ28" s="245"/>
      <c r="GA28" s="245"/>
      <c r="GB28" s="245"/>
      <c r="GC28" s="245"/>
      <c r="GD28" s="245"/>
      <c r="GE28" s="245"/>
      <c r="GF28" s="245"/>
      <c r="GG28" s="245"/>
      <c r="GH28" s="245"/>
      <c r="GI28" s="245"/>
      <c r="GJ28" s="245"/>
      <c r="GK28" s="245"/>
      <c r="GL28" s="245"/>
      <c r="GM28" s="245"/>
      <c r="GN28" s="245"/>
      <c r="GO28" s="245"/>
      <c r="GP28" s="245"/>
      <c r="GQ28" s="245"/>
      <c r="GR28" s="245"/>
      <c r="GS28" s="245"/>
      <c r="GT28" s="245"/>
      <c r="GU28" s="245"/>
      <c r="GV28" s="245"/>
      <c r="GW28" s="245"/>
      <c r="GX28" s="245"/>
      <c r="GY28" s="245"/>
      <c r="GZ28" s="245"/>
      <c r="HA28" s="245"/>
      <c r="HB28" s="245"/>
      <c r="HC28" s="245"/>
      <c r="HD28" s="245"/>
      <c r="HE28" s="245"/>
      <c r="HF28" s="245"/>
      <c r="HG28" s="245"/>
      <c r="HH28" s="245"/>
      <c r="HI28" s="245"/>
      <c r="HJ28" s="245"/>
      <c r="HK28" s="245"/>
      <c r="HL28" s="245"/>
      <c r="HM28" s="245"/>
      <c r="HN28" s="245"/>
      <c r="HO28" s="245"/>
      <c r="HP28" s="245"/>
      <c r="HQ28" s="245"/>
      <c r="HR28" s="245"/>
      <c r="HS28" s="245"/>
      <c r="HT28" s="245"/>
      <c r="HU28" s="245"/>
      <c r="HV28" s="245"/>
      <c r="HW28" s="245"/>
      <c r="HX28" s="245"/>
      <c r="HY28" s="245"/>
      <c r="HZ28" s="245"/>
      <c r="IA28" s="245"/>
      <c r="IB28" s="245"/>
      <c r="IC28" s="245"/>
      <c r="ID28" s="245"/>
      <c r="IE28" s="245"/>
      <c r="IF28" s="245"/>
      <c r="IG28" s="245"/>
      <c r="IH28" s="245"/>
      <c r="II28" s="245"/>
      <c r="IJ28" s="245"/>
      <c r="IK28" s="245"/>
      <c r="IL28" s="245"/>
      <c r="IM28" s="245"/>
      <c r="IN28" s="245"/>
      <c r="IO28" s="245"/>
      <c r="IP28" s="245"/>
      <c r="IQ28" s="245"/>
      <c r="IR28" s="245"/>
      <c r="IS28" s="245"/>
      <c r="IT28" s="245"/>
      <c r="IU28" s="245"/>
      <c r="IV28" s="245"/>
    </row>
    <row r="29" spans="1:256" s="269" customFormat="1" ht="21" customHeight="1" x14ac:dyDescent="0.25">
      <c r="A29" s="54" t="s">
        <v>3</v>
      </c>
      <c r="B29" s="55"/>
      <c r="C29" s="68">
        <f>C9-C28</f>
        <v>0</v>
      </c>
      <c r="D29" s="270"/>
      <c r="E29" s="268"/>
      <c r="F29" s="268"/>
      <c r="G29" s="268"/>
      <c r="H29" s="271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5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5"/>
      <c r="CS29" s="245"/>
      <c r="CT29" s="245"/>
      <c r="CU29" s="245"/>
      <c r="CV29" s="245"/>
      <c r="CW29" s="245"/>
      <c r="CX29" s="245"/>
      <c r="CY29" s="245"/>
      <c r="CZ29" s="245"/>
      <c r="DA29" s="245"/>
      <c r="DB29" s="245"/>
      <c r="DC29" s="245"/>
      <c r="DD29" s="245"/>
      <c r="DE29" s="245"/>
      <c r="DF29" s="245"/>
      <c r="DG29" s="245"/>
      <c r="DH29" s="245"/>
      <c r="DI29" s="245"/>
      <c r="DJ29" s="245"/>
      <c r="DK29" s="245"/>
      <c r="DL29" s="245"/>
      <c r="DM29" s="245"/>
      <c r="DN29" s="245"/>
      <c r="DO29" s="245"/>
      <c r="DP29" s="245"/>
      <c r="DQ29" s="245"/>
      <c r="DR29" s="245"/>
      <c r="DS29" s="245"/>
      <c r="DT29" s="245"/>
      <c r="DU29" s="245"/>
      <c r="DV29" s="245"/>
      <c r="DW29" s="245"/>
      <c r="DX29" s="245"/>
      <c r="DY29" s="245"/>
      <c r="DZ29" s="245"/>
      <c r="EA29" s="245"/>
      <c r="EB29" s="245"/>
      <c r="EC29" s="245"/>
      <c r="ED29" s="245"/>
      <c r="EE29" s="245"/>
      <c r="EF29" s="245"/>
      <c r="EG29" s="245"/>
      <c r="EH29" s="245"/>
      <c r="EI29" s="245"/>
      <c r="EJ29" s="245"/>
      <c r="EK29" s="245"/>
      <c r="EL29" s="245"/>
      <c r="EM29" s="245"/>
      <c r="EN29" s="245"/>
      <c r="EO29" s="245"/>
      <c r="EP29" s="245"/>
      <c r="EQ29" s="245"/>
      <c r="ER29" s="245"/>
      <c r="ES29" s="245"/>
      <c r="ET29" s="245"/>
      <c r="EU29" s="245"/>
      <c r="EV29" s="245"/>
      <c r="EW29" s="245"/>
      <c r="EX29" s="245"/>
      <c r="EY29" s="245"/>
      <c r="EZ29" s="245"/>
      <c r="FA29" s="245"/>
      <c r="FB29" s="245"/>
      <c r="FC29" s="245"/>
      <c r="FD29" s="245"/>
      <c r="FE29" s="245"/>
      <c r="FF29" s="245"/>
      <c r="FG29" s="245"/>
      <c r="FH29" s="245"/>
      <c r="FI29" s="245"/>
      <c r="FJ29" s="245"/>
      <c r="FK29" s="245"/>
      <c r="FL29" s="245"/>
      <c r="FM29" s="245"/>
      <c r="FN29" s="245"/>
      <c r="FO29" s="245"/>
      <c r="FP29" s="245"/>
      <c r="FQ29" s="245"/>
      <c r="FR29" s="245"/>
      <c r="FS29" s="245"/>
      <c r="FT29" s="245"/>
      <c r="FU29" s="245"/>
      <c r="FV29" s="245"/>
      <c r="FW29" s="245"/>
      <c r="FX29" s="245"/>
      <c r="FY29" s="245"/>
      <c r="FZ29" s="245"/>
      <c r="GA29" s="245"/>
      <c r="GB29" s="245"/>
      <c r="GC29" s="245"/>
      <c r="GD29" s="245"/>
      <c r="GE29" s="245"/>
      <c r="GF29" s="245"/>
      <c r="GG29" s="245"/>
      <c r="GH29" s="245"/>
      <c r="GI29" s="245"/>
      <c r="GJ29" s="245"/>
      <c r="GK29" s="245"/>
      <c r="GL29" s="245"/>
      <c r="GM29" s="245"/>
      <c r="GN29" s="245"/>
      <c r="GO29" s="245"/>
      <c r="GP29" s="245"/>
      <c r="GQ29" s="245"/>
      <c r="GR29" s="245"/>
      <c r="GS29" s="245"/>
      <c r="GT29" s="245"/>
      <c r="GU29" s="245"/>
      <c r="GV29" s="245"/>
      <c r="GW29" s="245"/>
      <c r="GX29" s="245"/>
      <c r="GY29" s="245"/>
      <c r="GZ29" s="245"/>
      <c r="HA29" s="245"/>
      <c r="HB29" s="245"/>
      <c r="HC29" s="245"/>
      <c r="HD29" s="245"/>
      <c r="HE29" s="245"/>
      <c r="HF29" s="245"/>
      <c r="HG29" s="245"/>
      <c r="HH29" s="245"/>
      <c r="HI29" s="245"/>
      <c r="HJ29" s="245"/>
      <c r="HK29" s="245"/>
      <c r="HL29" s="245"/>
      <c r="HM29" s="245"/>
      <c r="HN29" s="245"/>
      <c r="HO29" s="245"/>
      <c r="HP29" s="245"/>
      <c r="HQ29" s="245"/>
      <c r="HR29" s="245"/>
      <c r="HS29" s="245"/>
      <c r="HT29" s="245"/>
      <c r="HU29" s="245"/>
      <c r="HV29" s="245"/>
      <c r="HW29" s="245"/>
      <c r="HX29" s="245"/>
      <c r="HY29" s="245"/>
      <c r="HZ29" s="245"/>
      <c r="IA29" s="245"/>
      <c r="IB29" s="245"/>
      <c r="IC29" s="245"/>
      <c r="ID29" s="245"/>
      <c r="IE29" s="245"/>
      <c r="IF29" s="245"/>
      <c r="IG29" s="245"/>
      <c r="IH29" s="245"/>
      <c r="II29" s="245"/>
      <c r="IJ29" s="245"/>
      <c r="IK29" s="245"/>
      <c r="IL29" s="245"/>
      <c r="IM29" s="245"/>
      <c r="IN29" s="245"/>
      <c r="IO29" s="245"/>
      <c r="IP29" s="245"/>
      <c r="IQ29" s="245"/>
      <c r="IR29" s="245"/>
      <c r="IS29" s="245"/>
      <c r="IT29" s="245"/>
      <c r="IU29" s="245"/>
      <c r="IV29" s="245"/>
    </row>
    <row r="30" spans="1:256" s="160" customFormat="1" ht="15" x14ac:dyDescent="0.25">
      <c r="A30" s="69"/>
      <c r="B30" s="69"/>
      <c r="C30" s="70"/>
      <c r="D30" s="240"/>
      <c r="E30" s="268"/>
      <c r="F30" s="268"/>
      <c r="G30" s="268"/>
      <c r="I30" s="229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  <c r="GW30" s="161"/>
      <c r="GX30" s="161"/>
      <c r="GY30" s="161"/>
      <c r="GZ30" s="161"/>
      <c r="HA30" s="161"/>
      <c r="HB30" s="161"/>
      <c r="HC30" s="161"/>
      <c r="HD30" s="161"/>
      <c r="HE30" s="161"/>
      <c r="HF30" s="161"/>
      <c r="HG30" s="161"/>
      <c r="HH30" s="161"/>
      <c r="HI30" s="161"/>
      <c r="HJ30" s="161"/>
      <c r="HK30" s="161"/>
      <c r="HL30" s="161"/>
      <c r="HM30" s="161"/>
      <c r="HN30" s="161"/>
      <c r="HO30" s="161"/>
      <c r="HP30" s="161"/>
      <c r="HQ30" s="161"/>
      <c r="HR30" s="161"/>
      <c r="HS30" s="161"/>
      <c r="HT30" s="161"/>
      <c r="HU30" s="161"/>
      <c r="HV30" s="161"/>
      <c r="HW30" s="161"/>
      <c r="HX30" s="161"/>
      <c r="HY30" s="161"/>
      <c r="HZ30" s="161"/>
      <c r="IA30" s="161"/>
      <c r="IB30" s="161"/>
      <c r="IC30" s="161"/>
      <c r="ID30" s="161"/>
      <c r="IE30" s="161"/>
      <c r="IF30" s="161"/>
      <c r="IG30" s="161"/>
      <c r="IH30" s="161"/>
      <c r="II30" s="161"/>
      <c r="IJ30" s="161"/>
      <c r="IK30" s="161"/>
      <c r="IL30" s="161"/>
      <c r="IM30" s="161"/>
      <c r="IN30" s="161"/>
      <c r="IO30" s="161"/>
      <c r="IP30" s="161"/>
      <c r="IQ30" s="161"/>
      <c r="IR30" s="161"/>
      <c r="IS30" s="161"/>
      <c r="IT30" s="161"/>
      <c r="IU30" s="161"/>
      <c r="IV30" s="161"/>
    </row>
    <row r="31" spans="1:256" s="160" customFormat="1" ht="12.75" x14ac:dyDescent="0.2">
      <c r="A31" s="71" t="s">
        <v>38</v>
      </c>
      <c r="B31" s="72"/>
      <c r="C31" s="73" t="e">
        <f>'Berechnungen Personal'!I33</f>
        <v>#DIV/0!</v>
      </c>
      <c r="D31" s="160" t="e">
        <f>IF(C31&lt;40%,"Es fehlen Stellenprozent","")</f>
        <v>#DIV/0!</v>
      </c>
      <c r="G31" s="272" t="e">
        <f>IF(C31&lt;40%,-'Berechnungen Personal'!C35,"")</f>
        <v>#DIV/0!</v>
      </c>
      <c r="H31" s="220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  <c r="GW31" s="161"/>
      <c r="GX31" s="161"/>
      <c r="GY31" s="161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61"/>
      <c r="HK31" s="161"/>
      <c r="HL31" s="161"/>
      <c r="HM31" s="161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61"/>
      <c r="HY31" s="161"/>
      <c r="HZ31" s="161"/>
      <c r="IA31" s="161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61"/>
      <c r="IM31" s="161"/>
      <c r="IN31" s="161"/>
      <c r="IO31" s="161"/>
      <c r="IP31" s="161"/>
      <c r="IQ31" s="161"/>
      <c r="IR31" s="161"/>
      <c r="IS31" s="161"/>
      <c r="IT31" s="161"/>
      <c r="IU31" s="161"/>
      <c r="IV31" s="161"/>
    </row>
    <row r="32" spans="1:256" s="160" customFormat="1" ht="12.75" x14ac:dyDescent="0.2">
      <c r="A32" s="74" t="s">
        <v>63</v>
      </c>
      <c r="B32" s="75"/>
      <c r="C32" s="76" t="e">
        <f>'Berechnungen Personal'!I30</f>
        <v>#DIV/0!</v>
      </c>
      <c r="D32" s="160" t="e">
        <f>IF(C32&lt;15%,"Es fehlen Stellenprozent","")</f>
        <v>#DIV/0!</v>
      </c>
      <c r="G32" s="272" t="e">
        <f>IF(C32&lt;15%,-'Berechnungen Personal'!C34,"")</f>
        <v>#DIV/0!</v>
      </c>
      <c r="H32" s="162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  <c r="GW32" s="161"/>
      <c r="GX32" s="161"/>
      <c r="GY32" s="161"/>
      <c r="GZ32" s="161"/>
      <c r="HA32" s="161"/>
      <c r="HB32" s="161"/>
      <c r="HC32" s="161"/>
      <c r="HD32" s="161"/>
      <c r="HE32" s="161"/>
      <c r="HF32" s="161"/>
      <c r="HG32" s="161"/>
      <c r="HH32" s="161"/>
      <c r="HI32" s="161"/>
      <c r="HJ32" s="161"/>
      <c r="HK32" s="161"/>
      <c r="HL32" s="161"/>
      <c r="HM32" s="161"/>
      <c r="HN32" s="161"/>
      <c r="HO32" s="161"/>
      <c r="HP32" s="161"/>
      <c r="HQ32" s="161"/>
      <c r="HR32" s="161"/>
      <c r="HS32" s="161"/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  <c r="IT32" s="161"/>
      <c r="IU32" s="161"/>
      <c r="IV32" s="161"/>
    </row>
    <row r="33" spans="1:256" s="160" customFormat="1" ht="12.75" x14ac:dyDescent="0.2">
      <c r="A33" s="373" t="str">
        <f>IF('IST-Stellenplan'!F46-510%&lt;0,"  Minimum Fachpersonal von 510% wird um den nachstehenden Wert unterschritten!","")</f>
        <v xml:space="preserve">  Minimum Fachpersonal von 510% wird um den nachstehenden Wert unterschritten!</v>
      </c>
      <c r="B33" s="374"/>
      <c r="C33" s="117">
        <f>IF('IST-Stellenplan'!F46-510%&lt;0,-('IST-Stellenplan'!F46-510%),"")</f>
        <v>5.0999999999999996</v>
      </c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  <c r="GW33" s="161"/>
      <c r="GX33" s="161"/>
      <c r="GY33" s="161"/>
      <c r="GZ33" s="161"/>
      <c r="HA33" s="161"/>
      <c r="HB33" s="161"/>
      <c r="HC33" s="161"/>
      <c r="HD33" s="161"/>
      <c r="HE33" s="161"/>
      <c r="HF33" s="161"/>
      <c r="HG33" s="161"/>
      <c r="HH33" s="161"/>
      <c r="HI33" s="161"/>
      <c r="HJ33" s="161"/>
      <c r="HK33" s="161"/>
      <c r="HL33" s="161"/>
      <c r="HM33" s="161"/>
      <c r="HN33" s="161"/>
      <c r="HO33" s="161"/>
      <c r="HP33" s="161"/>
      <c r="HQ33" s="161"/>
      <c r="HR33" s="161"/>
      <c r="HS33" s="161"/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  <c r="IT33" s="161"/>
      <c r="IU33" s="161"/>
      <c r="IV33" s="161"/>
    </row>
    <row r="34" spans="1:256" s="160" customFormat="1" ht="12.75" x14ac:dyDescent="0.2">
      <c r="A34" s="363" t="str">
        <f>IF($C$12="keine","  in KST Pension zusätzlich enthaltene Stellen für Verpflegung / Reinigung / Wäsche (ca.)",
IF($C$12="Verpflegung / Reinigung","  in KST Pension zusätzlich enthaltene Stellen für Wäsche (ca.)",
IF($C$12="Verpflegung / Wäsche","  in KST Pension zusätzlich enthaltene Stellen für  Reinigung (ca.)",
IF($C$12="Reinigung / Wäsche","  in KST Pension zusätzlich enthaltene Stellen für Verpflegung (ca.)",
IF($C$12="Verpflegung","  in KST Pension zusätzlich enthaltene Stellen für Reinigung / Wäsche (ca.)",
IF($C$12="Reinigung","  in KST Pension zusätzlich enthaltene Stellen für Verpflegung  / Wäsche (ca.)",
IF($C$12="Wäsche","  in KST Pension zusätzlich enthaltene Stellen für Verpflegung / Reinigung (ca.)"," ")))))))</f>
        <v xml:space="preserve"> </v>
      </c>
      <c r="B34" s="364"/>
      <c r="C34" s="118" t="str">
        <f>IF($C$12="keine",Hilfstabelle!$G$21,
IF($C$12="Verpflegung / Reinigung",Hilfstabelle!$G$27,
IF($C$12="Verpflegung / Wäsche",Hilfstabelle!$G$26,
IF($C$12="Reinigung / Wäsche",Hilfstabelle!$G$25,
IF($C$12="Verpflegung",Hilfstabelle!$G$24,
IF($C$12="Reinigung",Hilfstabelle!$G$23,
IF($C$12="Wäsche",Hilfstabelle!$G$22," ")))))))</f>
        <v xml:space="preserve"> </v>
      </c>
      <c r="G34" s="273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  <c r="IT34" s="161"/>
      <c r="IU34" s="161"/>
      <c r="IV34" s="161"/>
    </row>
    <row r="35" spans="1:256" s="160" customFormat="1" ht="12.75" x14ac:dyDescent="0.2">
      <c r="C35" s="274"/>
      <c r="F35" s="273"/>
      <c r="G35" s="273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  <c r="IV35" s="161"/>
    </row>
    <row r="36" spans="1:256" s="160" customFormat="1" ht="12.75" x14ac:dyDescent="0.2">
      <c r="C36" s="275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</row>
    <row r="37" spans="1:256" s="160" customFormat="1" ht="12.75" x14ac:dyDescent="0.2"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  <c r="IT37" s="161"/>
      <c r="IU37" s="161"/>
      <c r="IV37" s="161"/>
    </row>
    <row r="38" spans="1:256" s="160" customFormat="1" x14ac:dyDescent="0.2">
      <c r="F38" s="276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  <c r="IT38" s="161"/>
      <c r="IU38" s="161"/>
      <c r="IV38" s="161"/>
    </row>
    <row r="39" spans="1:256" s="160" customFormat="1" ht="12.75" x14ac:dyDescent="0.2"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  <c r="GW39" s="161"/>
      <c r="GX39" s="161"/>
      <c r="GY39" s="161"/>
      <c r="GZ39" s="161"/>
      <c r="HA39" s="161"/>
      <c r="HB39" s="161"/>
      <c r="HC39" s="161"/>
      <c r="HD39" s="161"/>
      <c r="HE39" s="161"/>
      <c r="HF39" s="161"/>
      <c r="HG39" s="161"/>
      <c r="HH39" s="161"/>
      <c r="HI39" s="161"/>
      <c r="HJ39" s="161"/>
      <c r="HK39" s="161"/>
      <c r="HL39" s="161"/>
      <c r="HM39" s="161"/>
      <c r="HN39" s="161"/>
      <c r="HO39" s="161"/>
      <c r="HP39" s="161"/>
      <c r="HQ39" s="161"/>
      <c r="HR39" s="161"/>
      <c r="HS39" s="161"/>
      <c r="HT39" s="161"/>
      <c r="HU39" s="161"/>
      <c r="HV39" s="161"/>
      <c r="HW39" s="161"/>
      <c r="HX39" s="161"/>
      <c r="HY39" s="161"/>
      <c r="HZ39" s="161"/>
      <c r="IA39" s="161"/>
      <c r="IB39" s="161"/>
      <c r="IC39" s="161"/>
      <c r="ID39" s="161"/>
      <c r="IE39" s="161"/>
      <c r="IF39" s="161"/>
      <c r="IG39" s="161"/>
      <c r="IH39" s="161"/>
      <c r="II39" s="161"/>
      <c r="IJ39" s="161"/>
      <c r="IK39" s="161"/>
      <c r="IL39" s="161"/>
      <c r="IM39" s="161"/>
      <c r="IN39" s="161"/>
      <c r="IO39" s="161"/>
      <c r="IP39" s="161"/>
      <c r="IQ39" s="161"/>
      <c r="IR39" s="161"/>
      <c r="IS39" s="161"/>
      <c r="IT39" s="161"/>
      <c r="IU39" s="161"/>
      <c r="IV39" s="161"/>
    </row>
    <row r="40" spans="1:256" s="160" customFormat="1" ht="12.75" x14ac:dyDescent="0.2"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1"/>
      <c r="II40" s="161"/>
      <c r="IJ40" s="161"/>
      <c r="IK40" s="161"/>
      <c r="IL40" s="161"/>
      <c r="IM40" s="161"/>
      <c r="IN40" s="161"/>
      <c r="IO40" s="161"/>
      <c r="IP40" s="161"/>
      <c r="IQ40" s="161"/>
      <c r="IR40" s="161"/>
      <c r="IS40" s="161"/>
      <c r="IT40" s="161"/>
      <c r="IU40" s="161"/>
      <c r="IV40" s="161"/>
    </row>
    <row r="41" spans="1:256" s="160" customFormat="1" ht="12.75" x14ac:dyDescent="0.2"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  <c r="IT41" s="161"/>
      <c r="IU41" s="161"/>
      <c r="IV41" s="161"/>
    </row>
    <row r="42" spans="1:256" s="160" customFormat="1" ht="12.75" x14ac:dyDescent="0.2">
      <c r="C42" s="162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  <c r="IV42" s="161"/>
    </row>
    <row r="43" spans="1:256" s="160" customFormat="1" ht="12.75" x14ac:dyDescent="0.2"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  <c r="IV43" s="161"/>
    </row>
    <row r="44" spans="1:256" s="160" customFormat="1" ht="12.75" x14ac:dyDescent="0.2"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</row>
    <row r="45" spans="1:256" s="160" customFormat="1" ht="12.75" x14ac:dyDescent="0.2"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  <c r="IV45" s="161"/>
    </row>
    <row r="46" spans="1:256" s="160" customFormat="1" ht="12.75" x14ac:dyDescent="0.2"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</row>
    <row r="47" spans="1:256" s="160" customFormat="1" ht="12.75" x14ac:dyDescent="0.2"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</row>
    <row r="48" spans="1:256" s="160" customFormat="1" ht="12.75" x14ac:dyDescent="0.2"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  <c r="GW48" s="161"/>
      <c r="GX48" s="161"/>
      <c r="GY48" s="161"/>
      <c r="GZ48" s="161"/>
      <c r="HA48" s="161"/>
      <c r="HB48" s="161"/>
      <c r="HC48" s="161"/>
      <c r="HD48" s="161"/>
      <c r="HE48" s="161"/>
      <c r="HF48" s="161"/>
      <c r="HG48" s="161"/>
      <c r="HH48" s="161"/>
      <c r="HI48" s="161"/>
      <c r="HJ48" s="161"/>
      <c r="HK48" s="161"/>
      <c r="HL48" s="161"/>
      <c r="HM48" s="161"/>
      <c r="HN48" s="161"/>
      <c r="HO48" s="161"/>
      <c r="HP48" s="161"/>
      <c r="HQ48" s="161"/>
      <c r="HR48" s="161"/>
      <c r="HS48" s="161"/>
      <c r="HT48" s="161"/>
      <c r="HU48" s="161"/>
      <c r="HV48" s="161"/>
      <c r="HW48" s="161"/>
      <c r="HX48" s="161"/>
      <c r="HY48" s="161"/>
      <c r="HZ48" s="161"/>
      <c r="IA48" s="161"/>
      <c r="IB48" s="161"/>
      <c r="IC48" s="161"/>
      <c r="ID48" s="161"/>
      <c r="IE48" s="161"/>
      <c r="IF48" s="161"/>
      <c r="IG48" s="161"/>
      <c r="IH48" s="161"/>
      <c r="II48" s="161"/>
      <c r="IJ48" s="161"/>
      <c r="IK48" s="161"/>
      <c r="IL48" s="161"/>
      <c r="IM48" s="161"/>
      <c r="IN48" s="161"/>
      <c r="IO48" s="161"/>
      <c r="IP48" s="161"/>
      <c r="IQ48" s="161"/>
      <c r="IR48" s="161"/>
      <c r="IS48" s="161"/>
      <c r="IT48" s="161"/>
      <c r="IU48" s="161"/>
      <c r="IV48" s="161"/>
    </row>
    <row r="49" spans="9:256" s="160" customFormat="1" ht="12.75" x14ac:dyDescent="0.2"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</row>
    <row r="50" spans="9:256" s="160" customFormat="1" ht="12.75" x14ac:dyDescent="0.2"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</row>
    <row r="51" spans="9:256" s="160" customFormat="1" ht="12.75" x14ac:dyDescent="0.2"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</row>
    <row r="52" spans="9:256" s="160" customFormat="1" ht="12.75" x14ac:dyDescent="0.2"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</row>
    <row r="53" spans="9:256" s="160" customFormat="1" ht="12.75" x14ac:dyDescent="0.2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  <c r="IV53" s="161"/>
    </row>
    <row r="54" spans="9:256" s="160" customFormat="1" ht="12.75" x14ac:dyDescent="0.2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  <c r="IV54" s="161"/>
    </row>
    <row r="55" spans="9:256" s="160" customFormat="1" ht="12.75" x14ac:dyDescent="0.2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</row>
    <row r="56" spans="9:256" s="160" customFormat="1" ht="12.75" x14ac:dyDescent="0.2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</row>
    <row r="57" spans="9:256" s="160" customFormat="1" ht="12.75" x14ac:dyDescent="0.2"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  <c r="IV57" s="161"/>
    </row>
    <row r="58" spans="9:256" s="160" customFormat="1" ht="12.75" x14ac:dyDescent="0.2"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  <c r="IV58" s="161"/>
    </row>
    <row r="59" spans="9:256" s="160" customFormat="1" ht="12.75" x14ac:dyDescent="0.2"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  <c r="IV59" s="161"/>
    </row>
    <row r="60" spans="9:256" s="160" customFormat="1" ht="12.75" x14ac:dyDescent="0.2"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</row>
    <row r="61" spans="9:256" s="160" customFormat="1" ht="12.75" x14ac:dyDescent="0.2"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1"/>
      <c r="EN61" s="161"/>
      <c r="EO61" s="161"/>
      <c r="EP61" s="161"/>
      <c r="EQ61" s="161"/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  <c r="FD61" s="161"/>
      <c r="FE61" s="161"/>
      <c r="FF61" s="161"/>
      <c r="FG61" s="161"/>
      <c r="FH61" s="161"/>
      <c r="FI61" s="161"/>
      <c r="FJ61" s="161"/>
      <c r="FK61" s="161"/>
      <c r="FL61" s="161"/>
      <c r="FM61" s="161"/>
      <c r="FN61" s="161"/>
      <c r="FO61" s="161"/>
      <c r="FP61" s="161"/>
      <c r="FQ61" s="161"/>
      <c r="FR61" s="161"/>
      <c r="FS61" s="161"/>
      <c r="FT61" s="161"/>
      <c r="FU61" s="161"/>
      <c r="FV61" s="161"/>
      <c r="FW61" s="161"/>
      <c r="FX61" s="161"/>
      <c r="FY61" s="161"/>
      <c r="FZ61" s="161"/>
      <c r="GA61" s="161"/>
      <c r="GB61" s="161"/>
      <c r="GC61" s="161"/>
      <c r="GD61" s="161"/>
      <c r="GE61" s="161"/>
      <c r="GF61" s="161"/>
      <c r="GG61" s="161"/>
      <c r="GH61" s="161"/>
      <c r="GI61" s="161"/>
      <c r="GJ61" s="161"/>
      <c r="GK61" s="161"/>
      <c r="GL61" s="161"/>
      <c r="GM61" s="161"/>
      <c r="GN61" s="161"/>
      <c r="GO61" s="161"/>
      <c r="GP61" s="161"/>
      <c r="GQ61" s="161"/>
      <c r="GR61" s="161"/>
      <c r="GS61" s="161"/>
      <c r="GT61" s="161"/>
      <c r="GU61" s="161"/>
      <c r="GV61" s="161"/>
      <c r="GW61" s="161"/>
      <c r="GX61" s="161"/>
      <c r="GY61" s="161"/>
      <c r="GZ61" s="161"/>
      <c r="HA61" s="161"/>
      <c r="HB61" s="161"/>
      <c r="HC61" s="161"/>
      <c r="HD61" s="161"/>
      <c r="HE61" s="161"/>
      <c r="HF61" s="161"/>
      <c r="HG61" s="161"/>
      <c r="HH61" s="161"/>
      <c r="HI61" s="161"/>
      <c r="HJ61" s="161"/>
      <c r="HK61" s="161"/>
      <c r="HL61" s="161"/>
      <c r="HM61" s="161"/>
      <c r="HN61" s="161"/>
      <c r="HO61" s="161"/>
      <c r="HP61" s="161"/>
      <c r="HQ61" s="161"/>
      <c r="HR61" s="161"/>
      <c r="HS61" s="161"/>
      <c r="HT61" s="161"/>
      <c r="HU61" s="161"/>
      <c r="HV61" s="161"/>
      <c r="HW61" s="161"/>
      <c r="HX61" s="161"/>
      <c r="HY61" s="161"/>
      <c r="HZ61" s="161"/>
      <c r="IA61" s="161"/>
      <c r="IB61" s="161"/>
      <c r="IC61" s="161"/>
      <c r="ID61" s="161"/>
      <c r="IE61" s="161"/>
      <c r="IF61" s="161"/>
      <c r="IG61" s="161"/>
      <c r="IH61" s="161"/>
      <c r="II61" s="161"/>
      <c r="IJ61" s="161"/>
      <c r="IK61" s="161"/>
      <c r="IL61" s="161"/>
      <c r="IM61" s="161"/>
      <c r="IN61" s="161"/>
      <c r="IO61" s="161"/>
      <c r="IP61" s="161"/>
      <c r="IQ61" s="161"/>
      <c r="IR61" s="161"/>
      <c r="IS61" s="161"/>
      <c r="IT61" s="161"/>
      <c r="IU61" s="161"/>
      <c r="IV61" s="161"/>
    </row>
    <row r="62" spans="9:256" s="160" customFormat="1" ht="12.75" x14ac:dyDescent="0.2"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1"/>
      <c r="FO62" s="161"/>
      <c r="FP62" s="161"/>
      <c r="FQ62" s="161"/>
      <c r="FR62" s="161"/>
      <c r="FS62" s="161"/>
      <c r="FT62" s="161"/>
      <c r="FU62" s="161"/>
      <c r="FV62" s="161"/>
      <c r="FW62" s="161"/>
      <c r="FX62" s="161"/>
      <c r="FY62" s="161"/>
      <c r="FZ62" s="161"/>
      <c r="GA62" s="161"/>
      <c r="GB62" s="161"/>
      <c r="GC62" s="161"/>
      <c r="GD62" s="161"/>
      <c r="GE62" s="161"/>
      <c r="GF62" s="161"/>
      <c r="GG62" s="161"/>
      <c r="GH62" s="161"/>
      <c r="GI62" s="161"/>
      <c r="GJ62" s="161"/>
      <c r="GK62" s="161"/>
      <c r="GL62" s="161"/>
      <c r="GM62" s="161"/>
      <c r="GN62" s="161"/>
      <c r="GO62" s="161"/>
      <c r="GP62" s="161"/>
      <c r="GQ62" s="161"/>
      <c r="GR62" s="161"/>
      <c r="GS62" s="161"/>
      <c r="GT62" s="161"/>
      <c r="GU62" s="161"/>
      <c r="GV62" s="161"/>
      <c r="GW62" s="161"/>
      <c r="GX62" s="161"/>
      <c r="GY62" s="161"/>
      <c r="GZ62" s="161"/>
      <c r="HA62" s="161"/>
      <c r="HB62" s="161"/>
      <c r="HC62" s="161"/>
      <c r="HD62" s="161"/>
      <c r="HE62" s="161"/>
      <c r="HF62" s="161"/>
      <c r="HG62" s="161"/>
      <c r="HH62" s="161"/>
      <c r="HI62" s="161"/>
      <c r="HJ62" s="161"/>
      <c r="HK62" s="161"/>
      <c r="HL62" s="161"/>
      <c r="HM62" s="161"/>
      <c r="HN62" s="161"/>
      <c r="HO62" s="161"/>
      <c r="HP62" s="161"/>
      <c r="HQ62" s="161"/>
      <c r="HR62" s="161"/>
      <c r="HS62" s="161"/>
      <c r="HT62" s="161"/>
      <c r="HU62" s="161"/>
      <c r="HV62" s="161"/>
      <c r="HW62" s="161"/>
      <c r="HX62" s="161"/>
      <c r="HY62" s="161"/>
      <c r="HZ62" s="161"/>
      <c r="IA62" s="161"/>
      <c r="IB62" s="161"/>
      <c r="IC62" s="161"/>
      <c r="ID62" s="161"/>
      <c r="IE62" s="161"/>
      <c r="IF62" s="161"/>
      <c r="IG62" s="161"/>
      <c r="IH62" s="161"/>
      <c r="II62" s="161"/>
      <c r="IJ62" s="161"/>
      <c r="IK62" s="161"/>
      <c r="IL62" s="161"/>
      <c r="IM62" s="161"/>
      <c r="IN62" s="161"/>
      <c r="IO62" s="161"/>
      <c r="IP62" s="161"/>
      <c r="IQ62" s="161"/>
      <c r="IR62" s="161"/>
      <c r="IS62" s="161"/>
      <c r="IT62" s="161"/>
      <c r="IU62" s="161"/>
      <c r="IV62" s="161"/>
    </row>
    <row r="63" spans="9:256" s="160" customFormat="1" ht="12.75" x14ac:dyDescent="0.2"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  <c r="FD63" s="161"/>
      <c r="FE63" s="161"/>
      <c r="FF63" s="161"/>
      <c r="FG63" s="161"/>
      <c r="FH63" s="161"/>
      <c r="FI63" s="161"/>
      <c r="FJ63" s="161"/>
      <c r="FK63" s="161"/>
      <c r="FL63" s="161"/>
      <c r="FM63" s="161"/>
      <c r="FN63" s="161"/>
      <c r="FO63" s="161"/>
      <c r="FP63" s="161"/>
      <c r="FQ63" s="161"/>
      <c r="FR63" s="161"/>
      <c r="FS63" s="161"/>
      <c r="FT63" s="161"/>
      <c r="FU63" s="161"/>
      <c r="FV63" s="161"/>
      <c r="FW63" s="161"/>
      <c r="FX63" s="161"/>
      <c r="FY63" s="161"/>
      <c r="FZ63" s="161"/>
      <c r="GA63" s="161"/>
      <c r="GB63" s="161"/>
      <c r="GC63" s="161"/>
      <c r="GD63" s="161"/>
      <c r="GE63" s="161"/>
      <c r="GF63" s="161"/>
      <c r="GG63" s="161"/>
      <c r="GH63" s="161"/>
      <c r="GI63" s="161"/>
      <c r="GJ63" s="161"/>
      <c r="GK63" s="161"/>
      <c r="GL63" s="161"/>
      <c r="GM63" s="161"/>
      <c r="GN63" s="161"/>
      <c r="GO63" s="161"/>
      <c r="GP63" s="161"/>
      <c r="GQ63" s="161"/>
      <c r="GR63" s="161"/>
      <c r="GS63" s="161"/>
      <c r="GT63" s="161"/>
      <c r="GU63" s="161"/>
      <c r="GV63" s="161"/>
      <c r="GW63" s="161"/>
      <c r="GX63" s="161"/>
      <c r="GY63" s="161"/>
      <c r="GZ63" s="161"/>
      <c r="HA63" s="161"/>
      <c r="HB63" s="161"/>
      <c r="HC63" s="161"/>
      <c r="HD63" s="161"/>
      <c r="HE63" s="161"/>
      <c r="HF63" s="161"/>
      <c r="HG63" s="161"/>
      <c r="HH63" s="161"/>
      <c r="HI63" s="161"/>
      <c r="HJ63" s="161"/>
      <c r="HK63" s="161"/>
      <c r="HL63" s="161"/>
      <c r="HM63" s="161"/>
      <c r="HN63" s="161"/>
      <c r="HO63" s="161"/>
      <c r="HP63" s="161"/>
      <c r="HQ63" s="161"/>
      <c r="HR63" s="161"/>
      <c r="HS63" s="161"/>
      <c r="HT63" s="161"/>
      <c r="HU63" s="161"/>
      <c r="HV63" s="161"/>
      <c r="HW63" s="161"/>
      <c r="HX63" s="161"/>
      <c r="HY63" s="161"/>
      <c r="HZ63" s="161"/>
      <c r="IA63" s="161"/>
      <c r="IB63" s="161"/>
      <c r="IC63" s="161"/>
      <c r="ID63" s="161"/>
      <c r="IE63" s="161"/>
      <c r="IF63" s="161"/>
      <c r="IG63" s="161"/>
      <c r="IH63" s="161"/>
      <c r="II63" s="161"/>
      <c r="IJ63" s="161"/>
      <c r="IK63" s="161"/>
      <c r="IL63" s="161"/>
      <c r="IM63" s="161"/>
      <c r="IN63" s="161"/>
      <c r="IO63" s="161"/>
      <c r="IP63" s="161"/>
      <c r="IQ63" s="161"/>
      <c r="IR63" s="161"/>
      <c r="IS63" s="161"/>
      <c r="IT63" s="161"/>
      <c r="IU63" s="161"/>
      <c r="IV63" s="161"/>
    </row>
    <row r="64" spans="9:256" s="160" customFormat="1" ht="12.75" x14ac:dyDescent="0.2"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  <c r="FD64" s="161"/>
      <c r="FE64" s="161"/>
      <c r="FF64" s="161"/>
      <c r="FG64" s="161"/>
      <c r="FH64" s="161"/>
      <c r="FI64" s="161"/>
      <c r="FJ64" s="161"/>
      <c r="FK64" s="161"/>
      <c r="FL64" s="161"/>
      <c r="FM64" s="161"/>
      <c r="FN64" s="161"/>
      <c r="FO64" s="161"/>
      <c r="FP64" s="161"/>
      <c r="FQ64" s="161"/>
      <c r="FR64" s="161"/>
      <c r="FS64" s="161"/>
      <c r="FT64" s="161"/>
      <c r="FU64" s="161"/>
      <c r="FV64" s="161"/>
      <c r="FW64" s="161"/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1"/>
      <c r="GO64" s="161"/>
      <c r="GP64" s="161"/>
      <c r="GQ64" s="161"/>
      <c r="GR64" s="161"/>
      <c r="GS64" s="161"/>
      <c r="GT64" s="161"/>
      <c r="GU64" s="161"/>
      <c r="GV64" s="161"/>
      <c r="GW64" s="161"/>
      <c r="GX64" s="161"/>
      <c r="GY64" s="161"/>
      <c r="GZ64" s="161"/>
      <c r="HA64" s="161"/>
      <c r="HB64" s="161"/>
      <c r="HC64" s="161"/>
      <c r="HD64" s="161"/>
      <c r="HE64" s="161"/>
      <c r="HF64" s="161"/>
      <c r="HG64" s="161"/>
      <c r="HH64" s="161"/>
      <c r="HI64" s="161"/>
      <c r="HJ64" s="161"/>
      <c r="HK64" s="161"/>
      <c r="HL64" s="161"/>
      <c r="HM64" s="161"/>
      <c r="HN64" s="161"/>
      <c r="HO64" s="161"/>
      <c r="HP64" s="161"/>
      <c r="HQ64" s="161"/>
      <c r="HR64" s="161"/>
      <c r="HS64" s="161"/>
      <c r="HT64" s="161"/>
      <c r="HU64" s="161"/>
      <c r="HV64" s="161"/>
      <c r="HW64" s="161"/>
      <c r="HX64" s="161"/>
      <c r="HY64" s="161"/>
      <c r="HZ64" s="161"/>
      <c r="IA64" s="161"/>
      <c r="IB64" s="161"/>
      <c r="IC64" s="161"/>
      <c r="ID64" s="161"/>
      <c r="IE64" s="161"/>
      <c r="IF64" s="161"/>
      <c r="IG64" s="161"/>
      <c r="IH64" s="161"/>
      <c r="II64" s="161"/>
      <c r="IJ64" s="161"/>
      <c r="IK64" s="161"/>
      <c r="IL64" s="161"/>
      <c r="IM64" s="161"/>
      <c r="IN64" s="161"/>
      <c r="IO64" s="161"/>
      <c r="IP64" s="161"/>
      <c r="IQ64" s="161"/>
      <c r="IR64" s="161"/>
      <c r="IS64" s="161"/>
      <c r="IT64" s="161"/>
      <c r="IU64" s="161"/>
      <c r="IV64" s="161"/>
    </row>
    <row r="65" spans="9:256" s="160" customFormat="1" ht="12.75" x14ac:dyDescent="0.2"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/>
      <c r="FU65" s="161"/>
      <c r="FV65" s="161"/>
      <c r="FW65" s="161"/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1"/>
      <c r="GO65" s="161"/>
      <c r="GP65" s="161"/>
      <c r="GQ65" s="161"/>
      <c r="GR65" s="161"/>
      <c r="GS65" s="161"/>
      <c r="GT65" s="161"/>
      <c r="GU65" s="161"/>
      <c r="GV65" s="161"/>
      <c r="GW65" s="161"/>
      <c r="GX65" s="161"/>
      <c r="GY65" s="161"/>
      <c r="GZ65" s="161"/>
      <c r="HA65" s="161"/>
      <c r="HB65" s="161"/>
      <c r="HC65" s="161"/>
      <c r="HD65" s="161"/>
      <c r="HE65" s="161"/>
      <c r="HF65" s="161"/>
      <c r="HG65" s="161"/>
      <c r="HH65" s="161"/>
      <c r="HI65" s="161"/>
      <c r="HJ65" s="161"/>
      <c r="HK65" s="161"/>
      <c r="HL65" s="161"/>
      <c r="HM65" s="161"/>
      <c r="HN65" s="161"/>
      <c r="HO65" s="161"/>
      <c r="HP65" s="161"/>
      <c r="HQ65" s="161"/>
      <c r="HR65" s="161"/>
      <c r="HS65" s="161"/>
      <c r="HT65" s="161"/>
      <c r="HU65" s="161"/>
      <c r="HV65" s="161"/>
      <c r="HW65" s="161"/>
      <c r="HX65" s="161"/>
      <c r="HY65" s="161"/>
      <c r="HZ65" s="161"/>
      <c r="IA65" s="161"/>
      <c r="IB65" s="161"/>
      <c r="IC65" s="161"/>
      <c r="ID65" s="161"/>
      <c r="IE65" s="161"/>
      <c r="IF65" s="161"/>
      <c r="IG65" s="161"/>
      <c r="IH65" s="161"/>
      <c r="II65" s="161"/>
      <c r="IJ65" s="161"/>
      <c r="IK65" s="161"/>
      <c r="IL65" s="161"/>
      <c r="IM65" s="161"/>
      <c r="IN65" s="161"/>
      <c r="IO65" s="161"/>
      <c r="IP65" s="161"/>
      <c r="IQ65" s="161"/>
      <c r="IR65" s="161"/>
      <c r="IS65" s="161"/>
      <c r="IT65" s="161"/>
      <c r="IU65" s="161"/>
      <c r="IV65" s="161"/>
    </row>
    <row r="66" spans="9:256" s="160" customFormat="1" ht="12.75" x14ac:dyDescent="0.2"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/>
      <c r="FU66" s="161"/>
      <c r="FV66" s="161"/>
      <c r="FW66" s="161"/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1"/>
      <c r="GN66" s="161"/>
      <c r="GO66" s="161"/>
      <c r="GP66" s="161"/>
      <c r="GQ66" s="161"/>
      <c r="GR66" s="161"/>
      <c r="GS66" s="161"/>
      <c r="GT66" s="161"/>
      <c r="GU66" s="161"/>
      <c r="GV66" s="161"/>
      <c r="GW66" s="161"/>
      <c r="GX66" s="161"/>
      <c r="GY66" s="161"/>
      <c r="GZ66" s="161"/>
      <c r="HA66" s="161"/>
      <c r="HB66" s="161"/>
      <c r="HC66" s="161"/>
      <c r="HD66" s="161"/>
      <c r="HE66" s="161"/>
      <c r="HF66" s="161"/>
      <c r="HG66" s="161"/>
      <c r="HH66" s="161"/>
      <c r="HI66" s="161"/>
      <c r="HJ66" s="161"/>
      <c r="HK66" s="161"/>
      <c r="HL66" s="161"/>
      <c r="HM66" s="161"/>
      <c r="HN66" s="161"/>
      <c r="HO66" s="161"/>
      <c r="HP66" s="161"/>
      <c r="HQ66" s="161"/>
      <c r="HR66" s="161"/>
      <c r="HS66" s="161"/>
      <c r="HT66" s="161"/>
      <c r="HU66" s="161"/>
      <c r="HV66" s="161"/>
      <c r="HW66" s="161"/>
      <c r="HX66" s="161"/>
      <c r="HY66" s="161"/>
      <c r="HZ66" s="161"/>
      <c r="IA66" s="161"/>
      <c r="IB66" s="161"/>
      <c r="IC66" s="161"/>
      <c r="ID66" s="161"/>
      <c r="IE66" s="161"/>
      <c r="IF66" s="161"/>
      <c r="IG66" s="161"/>
      <c r="IH66" s="161"/>
      <c r="II66" s="161"/>
      <c r="IJ66" s="161"/>
      <c r="IK66" s="161"/>
      <c r="IL66" s="161"/>
      <c r="IM66" s="161"/>
      <c r="IN66" s="161"/>
      <c r="IO66" s="161"/>
      <c r="IP66" s="161"/>
      <c r="IQ66" s="161"/>
      <c r="IR66" s="161"/>
      <c r="IS66" s="161"/>
      <c r="IT66" s="161"/>
      <c r="IU66" s="161"/>
      <c r="IV66" s="161"/>
    </row>
    <row r="67" spans="9:256" s="160" customFormat="1" ht="12.75" x14ac:dyDescent="0.2"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  <c r="FD67" s="161"/>
      <c r="FE67" s="161"/>
      <c r="FF67" s="161"/>
      <c r="FG67" s="161"/>
      <c r="FH67" s="161"/>
      <c r="FI67" s="161"/>
      <c r="FJ67" s="161"/>
      <c r="FK67" s="161"/>
      <c r="FL67" s="161"/>
      <c r="FM67" s="161"/>
      <c r="FN67" s="161"/>
      <c r="FO67" s="161"/>
      <c r="FP67" s="161"/>
      <c r="FQ67" s="161"/>
      <c r="FR67" s="161"/>
      <c r="FS67" s="161"/>
      <c r="FT67" s="161"/>
      <c r="FU67" s="161"/>
      <c r="FV67" s="161"/>
      <c r="FW67" s="161"/>
      <c r="FX67" s="161"/>
      <c r="FY67" s="161"/>
      <c r="FZ67" s="161"/>
      <c r="GA67" s="161"/>
      <c r="GB67" s="161"/>
      <c r="GC67" s="161"/>
      <c r="GD67" s="161"/>
      <c r="GE67" s="161"/>
      <c r="GF67" s="161"/>
      <c r="GG67" s="161"/>
      <c r="GH67" s="161"/>
      <c r="GI67" s="161"/>
      <c r="GJ67" s="161"/>
      <c r="GK67" s="161"/>
      <c r="GL67" s="161"/>
      <c r="GM67" s="161"/>
      <c r="GN67" s="161"/>
      <c r="GO67" s="161"/>
      <c r="GP67" s="161"/>
      <c r="GQ67" s="161"/>
      <c r="GR67" s="161"/>
      <c r="GS67" s="161"/>
      <c r="GT67" s="161"/>
      <c r="GU67" s="161"/>
      <c r="GV67" s="161"/>
      <c r="GW67" s="161"/>
      <c r="GX67" s="161"/>
      <c r="GY67" s="161"/>
      <c r="GZ67" s="161"/>
      <c r="HA67" s="161"/>
      <c r="HB67" s="161"/>
      <c r="HC67" s="161"/>
      <c r="HD67" s="161"/>
      <c r="HE67" s="161"/>
      <c r="HF67" s="161"/>
      <c r="HG67" s="161"/>
      <c r="HH67" s="161"/>
      <c r="HI67" s="161"/>
      <c r="HJ67" s="161"/>
      <c r="HK67" s="161"/>
      <c r="HL67" s="161"/>
      <c r="HM67" s="161"/>
      <c r="HN67" s="161"/>
      <c r="HO67" s="161"/>
      <c r="HP67" s="161"/>
      <c r="HQ67" s="161"/>
      <c r="HR67" s="161"/>
      <c r="HS67" s="161"/>
      <c r="HT67" s="161"/>
      <c r="HU67" s="161"/>
      <c r="HV67" s="161"/>
      <c r="HW67" s="161"/>
      <c r="HX67" s="161"/>
      <c r="HY67" s="161"/>
      <c r="HZ67" s="161"/>
      <c r="IA67" s="161"/>
      <c r="IB67" s="161"/>
      <c r="IC67" s="161"/>
      <c r="ID67" s="161"/>
      <c r="IE67" s="161"/>
      <c r="IF67" s="161"/>
      <c r="IG67" s="161"/>
      <c r="IH67" s="161"/>
      <c r="II67" s="161"/>
      <c r="IJ67" s="161"/>
      <c r="IK67" s="161"/>
      <c r="IL67" s="161"/>
      <c r="IM67" s="161"/>
      <c r="IN67" s="161"/>
      <c r="IO67" s="161"/>
      <c r="IP67" s="161"/>
      <c r="IQ67" s="161"/>
      <c r="IR67" s="161"/>
      <c r="IS67" s="161"/>
      <c r="IT67" s="161"/>
      <c r="IU67" s="161"/>
      <c r="IV67" s="161"/>
    </row>
    <row r="68" spans="9:256" s="160" customFormat="1" ht="12.75" x14ac:dyDescent="0.2"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</row>
    <row r="69" spans="9:256" s="160" customFormat="1" ht="12.75" x14ac:dyDescent="0.2"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T69" s="161"/>
      <c r="FU69" s="161"/>
      <c r="FV69" s="161"/>
      <c r="FW69" s="161"/>
      <c r="FX69" s="161"/>
      <c r="FY69" s="161"/>
      <c r="FZ69" s="161"/>
      <c r="GA69" s="161"/>
      <c r="GB69" s="161"/>
      <c r="GC69" s="161"/>
      <c r="GD69" s="161"/>
      <c r="GE69" s="161"/>
      <c r="GF69" s="161"/>
      <c r="GG69" s="161"/>
      <c r="GH69" s="161"/>
      <c r="GI69" s="161"/>
      <c r="GJ69" s="161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  <c r="GW69" s="161"/>
      <c r="GX69" s="161"/>
      <c r="GY69" s="161"/>
      <c r="GZ69" s="161"/>
      <c r="HA69" s="161"/>
      <c r="HB69" s="161"/>
      <c r="HC69" s="161"/>
      <c r="HD69" s="161"/>
      <c r="HE69" s="161"/>
      <c r="HF69" s="161"/>
      <c r="HG69" s="161"/>
      <c r="HH69" s="161"/>
      <c r="HI69" s="161"/>
      <c r="HJ69" s="161"/>
      <c r="HK69" s="161"/>
      <c r="HL69" s="161"/>
      <c r="HM69" s="161"/>
      <c r="HN69" s="161"/>
      <c r="HO69" s="161"/>
      <c r="HP69" s="161"/>
      <c r="HQ69" s="161"/>
      <c r="HR69" s="161"/>
      <c r="HS69" s="161"/>
      <c r="HT69" s="161"/>
      <c r="HU69" s="161"/>
      <c r="HV69" s="161"/>
      <c r="HW69" s="161"/>
      <c r="HX69" s="161"/>
      <c r="HY69" s="161"/>
      <c r="HZ69" s="161"/>
      <c r="IA69" s="161"/>
      <c r="IB69" s="161"/>
      <c r="IC69" s="161"/>
      <c r="ID69" s="161"/>
      <c r="IE69" s="161"/>
      <c r="IF69" s="161"/>
      <c r="IG69" s="161"/>
      <c r="IH69" s="161"/>
      <c r="II69" s="161"/>
      <c r="IJ69" s="161"/>
      <c r="IK69" s="161"/>
      <c r="IL69" s="161"/>
      <c r="IM69" s="161"/>
      <c r="IN69" s="161"/>
      <c r="IO69" s="161"/>
      <c r="IP69" s="161"/>
      <c r="IQ69" s="161"/>
      <c r="IR69" s="161"/>
      <c r="IS69" s="161"/>
      <c r="IT69" s="161"/>
      <c r="IU69" s="161"/>
      <c r="IV69" s="161"/>
    </row>
    <row r="70" spans="9:256" s="160" customFormat="1" ht="12.75" x14ac:dyDescent="0.2"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  <c r="EY70" s="161"/>
      <c r="EZ70" s="161"/>
      <c r="FA70" s="161"/>
      <c r="FB70" s="161"/>
      <c r="FC70" s="161"/>
      <c r="FD70" s="161"/>
      <c r="FE70" s="161"/>
      <c r="FF70" s="161"/>
      <c r="FG70" s="161"/>
      <c r="FH70" s="161"/>
      <c r="FI70" s="161"/>
      <c r="FJ70" s="161"/>
      <c r="FK70" s="161"/>
      <c r="FL70" s="161"/>
      <c r="FM70" s="161"/>
      <c r="FN70" s="161"/>
      <c r="FO70" s="161"/>
      <c r="FP70" s="161"/>
      <c r="FQ70" s="161"/>
      <c r="FR70" s="161"/>
      <c r="FS70" s="161"/>
      <c r="FT70" s="161"/>
      <c r="FU70" s="161"/>
      <c r="FV70" s="161"/>
      <c r="FW70" s="161"/>
      <c r="FX70" s="161"/>
      <c r="FY70" s="161"/>
      <c r="FZ70" s="161"/>
      <c r="GA70" s="161"/>
      <c r="GB70" s="161"/>
      <c r="GC70" s="161"/>
      <c r="GD70" s="161"/>
      <c r="GE70" s="161"/>
      <c r="GF70" s="161"/>
      <c r="GG70" s="161"/>
      <c r="GH70" s="161"/>
      <c r="GI70" s="161"/>
      <c r="GJ70" s="161"/>
      <c r="GK70" s="161"/>
      <c r="GL70" s="161"/>
      <c r="GM70" s="161"/>
      <c r="GN70" s="161"/>
      <c r="GO70" s="161"/>
      <c r="GP70" s="161"/>
      <c r="GQ70" s="161"/>
      <c r="GR70" s="161"/>
      <c r="GS70" s="161"/>
      <c r="GT70" s="161"/>
      <c r="GU70" s="161"/>
      <c r="GV70" s="161"/>
      <c r="GW70" s="161"/>
      <c r="GX70" s="161"/>
      <c r="GY70" s="161"/>
      <c r="GZ70" s="161"/>
      <c r="HA70" s="161"/>
      <c r="HB70" s="161"/>
      <c r="HC70" s="161"/>
      <c r="HD70" s="161"/>
      <c r="HE70" s="161"/>
      <c r="HF70" s="161"/>
      <c r="HG70" s="161"/>
      <c r="HH70" s="161"/>
      <c r="HI70" s="161"/>
      <c r="HJ70" s="161"/>
      <c r="HK70" s="161"/>
      <c r="HL70" s="161"/>
      <c r="HM70" s="161"/>
      <c r="HN70" s="161"/>
      <c r="HO70" s="161"/>
      <c r="HP70" s="161"/>
      <c r="HQ70" s="161"/>
      <c r="HR70" s="161"/>
      <c r="HS70" s="161"/>
      <c r="HT70" s="161"/>
      <c r="HU70" s="161"/>
      <c r="HV70" s="161"/>
      <c r="HW70" s="161"/>
      <c r="HX70" s="161"/>
      <c r="HY70" s="161"/>
      <c r="HZ70" s="161"/>
      <c r="IA70" s="161"/>
      <c r="IB70" s="161"/>
      <c r="IC70" s="161"/>
      <c r="ID70" s="161"/>
      <c r="IE70" s="161"/>
      <c r="IF70" s="161"/>
      <c r="IG70" s="161"/>
      <c r="IH70" s="161"/>
      <c r="II70" s="161"/>
      <c r="IJ70" s="161"/>
      <c r="IK70" s="161"/>
      <c r="IL70" s="161"/>
      <c r="IM70" s="161"/>
      <c r="IN70" s="161"/>
      <c r="IO70" s="161"/>
      <c r="IP70" s="161"/>
      <c r="IQ70" s="161"/>
      <c r="IR70" s="161"/>
      <c r="IS70" s="161"/>
      <c r="IT70" s="161"/>
      <c r="IU70" s="161"/>
      <c r="IV70" s="161"/>
    </row>
    <row r="71" spans="9:256" s="160" customFormat="1" ht="12.75" x14ac:dyDescent="0.2"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161"/>
      <c r="EE71" s="161"/>
      <c r="EF71" s="161"/>
      <c r="EG71" s="161"/>
      <c r="EH71" s="161"/>
      <c r="EI71" s="161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  <c r="EY71" s="161"/>
      <c r="EZ71" s="161"/>
      <c r="FA71" s="161"/>
      <c r="FB71" s="161"/>
      <c r="FC71" s="161"/>
      <c r="FD71" s="161"/>
      <c r="FE71" s="161"/>
      <c r="FF71" s="161"/>
      <c r="FG71" s="161"/>
      <c r="FH71" s="161"/>
      <c r="FI71" s="161"/>
      <c r="FJ71" s="161"/>
      <c r="FK71" s="161"/>
      <c r="FL71" s="161"/>
      <c r="FM71" s="161"/>
      <c r="FN71" s="161"/>
      <c r="FO71" s="161"/>
      <c r="FP71" s="161"/>
      <c r="FQ71" s="161"/>
      <c r="FR71" s="161"/>
      <c r="FS71" s="161"/>
      <c r="FT71" s="161"/>
      <c r="FU71" s="161"/>
      <c r="FV71" s="161"/>
      <c r="FW71" s="161"/>
      <c r="FX71" s="161"/>
      <c r="FY71" s="161"/>
      <c r="FZ71" s="161"/>
      <c r="GA71" s="161"/>
      <c r="GB71" s="161"/>
      <c r="GC71" s="161"/>
      <c r="GD71" s="161"/>
      <c r="GE71" s="161"/>
      <c r="GF71" s="161"/>
      <c r="GG71" s="161"/>
      <c r="GH71" s="161"/>
      <c r="GI71" s="161"/>
      <c r="GJ71" s="161"/>
      <c r="GK71" s="161"/>
      <c r="GL71" s="161"/>
      <c r="GM71" s="161"/>
      <c r="GN71" s="161"/>
      <c r="GO71" s="161"/>
      <c r="GP71" s="161"/>
      <c r="GQ71" s="161"/>
      <c r="GR71" s="161"/>
      <c r="GS71" s="161"/>
      <c r="GT71" s="161"/>
      <c r="GU71" s="161"/>
      <c r="GV71" s="161"/>
      <c r="GW71" s="161"/>
      <c r="GX71" s="161"/>
      <c r="GY71" s="161"/>
      <c r="GZ71" s="161"/>
      <c r="HA71" s="161"/>
      <c r="HB71" s="161"/>
      <c r="HC71" s="161"/>
      <c r="HD71" s="161"/>
      <c r="HE71" s="161"/>
      <c r="HF71" s="161"/>
      <c r="HG71" s="161"/>
      <c r="HH71" s="161"/>
      <c r="HI71" s="161"/>
      <c r="HJ71" s="161"/>
      <c r="HK71" s="161"/>
      <c r="HL71" s="161"/>
      <c r="HM71" s="161"/>
      <c r="HN71" s="161"/>
      <c r="HO71" s="161"/>
      <c r="HP71" s="161"/>
      <c r="HQ71" s="161"/>
      <c r="HR71" s="161"/>
      <c r="HS71" s="161"/>
      <c r="HT71" s="161"/>
      <c r="HU71" s="161"/>
      <c r="HV71" s="161"/>
      <c r="HW71" s="161"/>
      <c r="HX71" s="161"/>
      <c r="HY71" s="161"/>
      <c r="HZ71" s="161"/>
      <c r="IA71" s="161"/>
      <c r="IB71" s="161"/>
      <c r="IC71" s="161"/>
      <c r="ID71" s="161"/>
      <c r="IE71" s="161"/>
      <c r="IF71" s="161"/>
      <c r="IG71" s="161"/>
      <c r="IH71" s="161"/>
      <c r="II71" s="161"/>
      <c r="IJ71" s="161"/>
      <c r="IK71" s="161"/>
      <c r="IL71" s="161"/>
      <c r="IM71" s="161"/>
      <c r="IN71" s="161"/>
      <c r="IO71" s="161"/>
      <c r="IP71" s="161"/>
      <c r="IQ71" s="161"/>
      <c r="IR71" s="161"/>
      <c r="IS71" s="161"/>
      <c r="IT71" s="161"/>
      <c r="IU71" s="161"/>
      <c r="IV71" s="161"/>
    </row>
    <row r="72" spans="9:256" s="160" customFormat="1" ht="12.75" x14ac:dyDescent="0.2"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  <c r="FW72" s="161"/>
      <c r="FX72" s="161"/>
      <c r="FY72" s="161"/>
      <c r="FZ72" s="161"/>
      <c r="GA72" s="161"/>
      <c r="GB72" s="161"/>
      <c r="GC72" s="161"/>
      <c r="GD72" s="161"/>
      <c r="GE72" s="161"/>
      <c r="GF72" s="161"/>
      <c r="GG72" s="161"/>
      <c r="GH72" s="161"/>
      <c r="GI72" s="161"/>
      <c r="GJ72" s="161"/>
      <c r="GK72" s="161"/>
      <c r="GL72" s="161"/>
      <c r="GM72" s="161"/>
      <c r="GN72" s="161"/>
      <c r="GO72" s="161"/>
      <c r="GP72" s="161"/>
      <c r="GQ72" s="161"/>
      <c r="GR72" s="161"/>
      <c r="GS72" s="161"/>
      <c r="GT72" s="161"/>
      <c r="GU72" s="161"/>
      <c r="GV72" s="161"/>
      <c r="GW72" s="161"/>
      <c r="GX72" s="161"/>
      <c r="GY72" s="161"/>
      <c r="GZ72" s="161"/>
      <c r="HA72" s="161"/>
      <c r="HB72" s="161"/>
      <c r="HC72" s="161"/>
      <c r="HD72" s="161"/>
      <c r="HE72" s="161"/>
      <c r="HF72" s="161"/>
      <c r="HG72" s="161"/>
      <c r="HH72" s="161"/>
      <c r="HI72" s="161"/>
      <c r="HJ72" s="161"/>
      <c r="HK72" s="161"/>
      <c r="HL72" s="161"/>
      <c r="HM72" s="161"/>
      <c r="HN72" s="161"/>
      <c r="HO72" s="161"/>
      <c r="HP72" s="161"/>
      <c r="HQ72" s="161"/>
      <c r="HR72" s="161"/>
      <c r="HS72" s="161"/>
      <c r="HT72" s="161"/>
      <c r="HU72" s="161"/>
      <c r="HV72" s="161"/>
      <c r="HW72" s="161"/>
      <c r="HX72" s="161"/>
      <c r="HY72" s="161"/>
      <c r="HZ72" s="161"/>
      <c r="IA72" s="161"/>
      <c r="IB72" s="161"/>
      <c r="IC72" s="161"/>
      <c r="ID72" s="161"/>
      <c r="IE72" s="161"/>
      <c r="IF72" s="161"/>
      <c r="IG72" s="161"/>
      <c r="IH72" s="161"/>
      <c r="II72" s="161"/>
      <c r="IJ72" s="161"/>
      <c r="IK72" s="161"/>
      <c r="IL72" s="161"/>
      <c r="IM72" s="161"/>
      <c r="IN72" s="161"/>
      <c r="IO72" s="161"/>
      <c r="IP72" s="161"/>
      <c r="IQ72" s="161"/>
      <c r="IR72" s="161"/>
      <c r="IS72" s="161"/>
      <c r="IT72" s="161"/>
      <c r="IU72" s="161"/>
      <c r="IV72" s="161"/>
    </row>
    <row r="73" spans="9:256" s="160" customFormat="1" ht="12.75" x14ac:dyDescent="0.2"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  <c r="FW73" s="161"/>
      <c r="FX73" s="161"/>
      <c r="FY73" s="161"/>
      <c r="FZ73" s="161"/>
      <c r="GA73" s="161"/>
      <c r="GB73" s="161"/>
      <c r="GC73" s="161"/>
      <c r="GD73" s="161"/>
      <c r="GE73" s="161"/>
      <c r="GF73" s="161"/>
      <c r="GG73" s="161"/>
      <c r="GH73" s="161"/>
      <c r="GI73" s="161"/>
      <c r="GJ73" s="161"/>
      <c r="GK73" s="161"/>
      <c r="GL73" s="161"/>
      <c r="GM73" s="161"/>
      <c r="GN73" s="161"/>
      <c r="GO73" s="161"/>
      <c r="GP73" s="161"/>
      <c r="GQ73" s="161"/>
      <c r="GR73" s="161"/>
      <c r="GS73" s="161"/>
      <c r="GT73" s="161"/>
      <c r="GU73" s="161"/>
      <c r="GV73" s="161"/>
      <c r="GW73" s="161"/>
      <c r="GX73" s="161"/>
      <c r="GY73" s="161"/>
      <c r="GZ73" s="161"/>
      <c r="HA73" s="161"/>
      <c r="HB73" s="161"/>
      <c r="HC73" s="161"/>
      <c r="HD73" s="161"/>
      <c r="HE73" s="161"/>
      <c r="HF73" s="161"/>
      <c r="HG73" s="161"/>
      <c r="HH73" s="161"/>
      <c r="HI73" s="161"/>
      <c r="HJ73" s="161"/>
      <c r="HK73" s="161"/>
      <c r="HL73" s="161"/>
      <c r="HM73" s="161"/>
      <c r="HN73" s="161"/>
      <c r="HO73" s="161"/>
      <c r="HP73" s="161"/>
      <c r="HQ73" s="161"/>
      <c r="HR73" s="161"/>
      <c r="HS73" s="161"/>
      <c r="HT73" s="161"/>
      <c r="HU73" s="161"/>
      <c r="HV73" s="161"/>
      <c r="HW73" s="161"/>
      <c r="HX73" s="161"/>
      <c r="HY73" s="161"/>
      <c r="HZ73" s="161"/>
      <c r="IA73" s="161"/>
      <c r="IB73" s="161"/>
      <c r="IC73" s="161"/>
      <c r="ID73" s="161"/>
      <c r="IE73" s="161"/>
      <c r="IF73" s="161"/>
      <c r="IG73" s="161"/>
      <c r="IH73" s="161"/>
      <c r="II73" s="161"/>
      <c r="IJ73" s="161"/>
      <c r="IK73" s="161"/>
      <c r="IL73" s="161"/>
      <c r="IM73" s="161"/>
      <c r="IN73" s="161"/>
      <c r="IO73" s="161"/>
      <c r="IP73" s="161"/>
      <c r="IQ73" s="161"/>
      <c r="IR73" s="161"/>
      <c r="IS73" s="161"/>
      <c r="IT73" s="161"/>
      <c r="IU73" s="161"/>
      <c r="IV73" s="161"/>
    </row>
    <row r="74" spans="9:256" s="160" customFormat="1" ht="12.75" x14ac:dyDescent="0.2"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A74" s="161"/>
      <c r="GB74" s="161"/>
      <c r="GC74" s="161"/>
      <c r="GD74" s="161"/>
      <c r="GE74" s="161"/>
      <c r="GF74" s="161"/>
      <c r="GG74" s="161"/>
      <c r="GH74" s="161"/>
      <c r="GI74" s="161"/>
      <c r="GJ74" s="161"/>
      <c r="GK74" s="161"/>
      <c r="GL74" s="161"/>
      <c r="GM74" s="161"/>
      <c r="GN74" s="161"/>
      <c r="GO74" s="161"/>
      <c r="GP74" s="161"/>
      <c r="GQ74" s="161"/>
      <c r="GR74" s="161"/>
      <c r="GS74" s="161"/>
      <c r="GT74" s="161"/>
      <c r="GU74" s="161"/>
      <c r="GV74" s="161"/>
      <c r="GW74" s="161"/>
      <c r="GX74" s="161"/>
      <c r="GY74" s="161"/>
      <c r="GZ74" s="161"/>
      <c r="HA74" s="161"/>
      <c r="HB74" s="161"/>
      <c r="HC74" s="161"/>
      <c r="HD74" s="161"/>
      <c r="HE74" s="161"/>
      <c r="HF74" s="161"/>
      <c r="HG74" s="161"/>
      <c r="HH74" s="161"/>
      <c r="HI74" s="161"/>
      <c r="HJ74" s="161"/>
      <c r="HK74" s="161"/>
      <c r="HL74" s="161"/>
      <c r="HM74" s="161"/>
      <c r="HN74" s="161"/>
      <c r="HO74" s="161"/>
      <c r="HP74" s="161"/>
      <c r="HQ74" s="161"/>
      <c r="HR74" s="161"/>
      <c r="HS74" s="161"/>
      <c r="HT74" s="161"/>
      <c r="HU74" s="161"/>
      <c r="HV74" s="161"/>
      <c r="HW74" s="161"/>
      <c r="HX74" s="161"/>
      <c r="HY74" s="161"/>
      <c r="HZ74" s="161"/>
      <c r="IA74" s="161"/>
      <c r="IB74" s="161"/>
      <c r="IC74" s="161"/>
      <c r="ID74" s="161"/>
      <c r="IE74" s="161"/>
      <c r="IF74" s="161"/>
      <c r="IG74" s="161"/>
      <c r="IH74" s="161"/>
      <c r="II74" s="161"/>
      <c r="IJ74" s="161"/>
      <c r="IK74" s="161"/>
      <c r="IL74" s="161"/>
      <c r="IM74" s="161"/>
      <c r="IN74" s="161"/>
      <c r="IO74" s="161"/>
      <c r="IP74" s="161"/>
      <c r="IQ74" s="161"/>
      <c r="IR74" s="161"/>
      <c r="IS74" s="161"/>
      <c r="IT74" s="161"/>
      <c r="IU74" s="161"/>
      <c r="IV74" s="161"/>
    </row>
    <row r="75" spans="9:256" s="160" customFormat="1" ht="12.75" x14ac:dyDescent="0.2"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  <c r="GW75" s="161"/>
      <c r="GX75" s="161"/>
      <c r="GY75" s="161"/>
      <c r="GZ75" s="161"/>
      <c r="HA75" s="161"/>
      <c r="HB75" s="161"/>
      <c r="HC75" s="161"/>
      <c r="HD75" s="161"/>
      <c r="HE75" s="161"/>
      <c r="HF75" s="161"/>
      <c r="HG75" s="161"/>
      <c r="HH75" s="161"/>
      <c r="HI75" s="161"/>
      <c r="HJ75" s="161"/>
      <c r="HK75" s="161"/>
      <c r="HL75" s="161"/>
      <c r="HM75" s="161"/>
      <c r="HN75" s="161"/>
      <c r="HO75" s="161"/>
      <c r="HP75" s="161"/>
      <c r="HQ75" s="161"/>
      <c r="HR75" s="161"/>
      <c r="HS75" s="161"/>
      <c r="HT75" s="161"/>
      <c r="HU75" s="161"/>
      <c r="HV75" s="161"/>
      <c r="HW75" s="161"/>
      <c r="HX75" s="161"/>
      <c r="HY75" s="161"/>
      <c r="HZ75" s="161"/>
      <c r="IA75" s="161"/>
      <c r="IB75" s="161"/>
      <c r="IC75" s="161"/>
      <c r="ID75" s="161"/>
      <c r="IE75" s="161"/>
      <c r="IF75" s="161"/>
      <c r="IG75" s="161"/>
      <c r="IH75" s="161"/>
      <c r="II75" s="161"/>
      <c r="IJ75" s="161"/>
      <c r="IK75" s="161"/>
      <c r="IL75" s="161"/>
      <c r="IM75" s="161"/>
      <c r="IN75" s="161"/>
      <c r="IO75" s="161"/>
      <c r="IP75" s="161"/>
      <c r="IQ75" s="161"/>
      <c r="IR75" s="161"/>
      <c r="IS75" s="161"/>
      <c r="IT75" s="161"/>
      <c r="IU75" s="161"/>
      <c r="IV75" s="161"/>
    </row>
    <row r="76" spans="9:256" s="160" customFormat="1" ht="12.75" x14ac:dyDescent="0.2"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  <c r="IR76" s="161"/>
      <c r="IS76" s="161"/>
      <c r="IT76" s="161"/>
      <c r="IU76" s="161"/>
      <c r="IV76" s="161"/>
    </row>
    <row r="77" spans="9:256" s="160" customFormat="1" ht="12.75" x14ac:dyDescent="0.2"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  <c r="GW77" s="161"/>
      <c r="GX77" s="161"/>
      <c r="GY77" s="161"/>
      <c r="GZ77" s="161"/>
      <c r="HA77" s="161"/>
      <c r="HB77" s="161"/>
      <c r="HC77" s="161"/>
      <c r="HD77" s="161"/>
      <c r="HE77" s="161"/>
      <c r="HF77" s="161"/>
      <c r="HG77" s="161"/>
      <c r="HH77" s="161"/>
      <c r="HI77" s="161"/>
      <c r="HJ77" s="161"/>
      <c r="HK77" s="161"/>
      <c r="HL77" s="161"/>
      <c r="HM77" s="161"/>
      <c r="HN77" s="161"/>
      <c r="HO77" s="161"/>
      <c r="HP77" s="161"/>
      <c r="HQ77" s="161"/>
      <c r="HR77" s="161"/>
      <c r="HS77" s="161"/>
      <c r="HT77" s="161"/>
      <c r="HU77" s="161"/>
      <c r="HV77" s="161"/>
      <c r="HW77" s="161"/>
      <c r="HX77" s="161"/>
      <c r="HY77" s="161"/>
      <c r="HZ77" s="161"/>
      <c r="IA77" s="161"/>
      <c r="IB77" s="161"/>
      <c r="IC77" s="161"/>
      <c r="ID77" s="161"/>
      <c r="IE77" s="161"/>
      <c r="IF77" s="161"/>
      <c r="IG77" s="161"/>
      <c r="IH77" s="161"/>
      <c r="II77" s="161"/>
      <c r="IJ77" s="161"/>
      <c r="IK77" s="161"/>
      <c r="IL77" s="161"/>
      <c r="IM77" s="161"/>
      <c r="IN77" s="161"/>
      <c r="IO77" s="161"/>
      <c r="IP77" s="161"/>
      <c r="IQ77" s="161"/>
      <c r="IR77" s="161"/>
      <c r="IS77" s="161"/>
      <c r="IT77" s="161"/>
      <c r="IU77" s="161"/>
      <c r="IV77" s="161"/>
    </row>
    <row r="78" spans="9:256" s="160" customFormat="1" ht="12.75" x14ac:dyDescent="0.2"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  <c r="GW78" s="161"/>
      <c r="GX78" s="161"/>
      <c r="GY78" s="161"/>
      <c r="GZ78" s="161"/>
      <c r="HA78" s="161"/>
      <c r="HB78" s="161"/>
      <c r="HC78" s="161"/>
      <c r="HD78" s="161"/>
      <c r="HE78" s="161"/>
      <c r="HF78" s="161"/>
      <c r="HG78" s="161"/>
      <c r="HH78" s="161"/>
      <c r="HI78" s="161"/>
      <c r="HJ78" s="161"/>
      <c r="HK78" s="161"/>
      <c r="HL78" s="161"/>
      <c r="HM78" s="161"/>
      <c r="HN78" s="161"/>
      <c r="HO78" s="161"/>
      <c r="HP78" s="161"/>
      <c r="HQ78" s="161"/>
      <c r="HR78" s="161"/>
      <c r="HS78" s="161"/>
      <c r="HT78" s="161"/>
      <c r="HU78" s="161"/>
      <c r="HV78" s="161"/>
      <c r="HW78" s="161"/>
      <c r="HX78" s="161"/>
      <c r="HY78" s="161"/>
      <c r="HZ78" s="161"/>
      <c r="IA78" s="161"/>
      <c r="IB78" s="161"/>
      <c r="IC78" s="161"/>
      <c r="ID78" s="161"/>
      <c r="IE78" s="161"/>
      <c r="IF78" s="161"/>
      <c r="IG78" s="161"/>
      <c r="IH78" s="161"/>
      <c r="II78" s="161"/>
      <c r="IJ78" s="161"/>
      <c r="IK78" s="161"/>
      <c r="IL78" s="161"/>
      <c r="IM78" s="161"/>
      <c r="IN78" s="161"/>
      <c r="IO78" s="161"/>
      <c r="IP78" s="161"/>
      <c r="IQ78" s="161"/>
      <c r="IR78" s="161"/>
      <c r="IS78" s="161"/>
      <c r="IT78" s="161"/>
      <c r="IU78" s="161"/>
      <c r="IV78" s="161"/>
    </row>
    <row r="79" spans="9:256" s="160" customFormat="1" ht="12.75" x14ac:dyDescent="0.2"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  <c r="GK79" s="161"/>
      <c r="GL79" s="161"/>
      <c r="GM79" s="161"/>
      <c r="GN79" s="161"/>
      <c r="GO79" s="161"/>
      <c r="GP79" s="161"/>
      <c r="GQ79" s="161"/>
      <c r="GR79" s="161"/>
      <c r="GS79" s="161"/>
      <c r="GT79" s="161"/>
      <c r="GU79" s="161"/>
      <c r="GV79" s="161"/>
      <c r="GW79" s="161"/>
      <c r="GX79" s="161"/>
      <c r="GY79" s="161"/>
      <c r="GZ79" s="161"/>
      <c r="HA79" s="161"/>
      <c r="HB79" s="161"/>
      <c r="HC79" s="161"/>
      <c r="HD79" s="161"/>
      <c r="HE79" s="161"/>
      <c r="HF79" s="161"/>
      <c r="HG79" s="161"/>
      <c r="HH79" s="161"/>
      <c r="HI79" s="161"/>
      <c r="HJ79" s="161"/>
      <c r="HK79" s="161"/>
      <c r="HL79" s="161"/>
      <c r="HM79" s="161"/>
      <c r="HN79" s="161"/>
      <c r="HO79" s="161"/>
      <c r="HP79" s="161"/>
      <c r="HQ79" s="161"/>
      <c r="HR79" s="161"/>
      <c r="HS79" s="161"/>
      <c r="HT79" s="161"/>
      <c r="HU79" s="161"/>
      <c r="HV79" s="161"/>
      <c r="HW79" s="161"/>
      <c r="HX79" s="161"/>
      <c r="HY79" s="161"/>
      <c r="HZ79" s="161"/>
      <c r="IA79" s="161"/>
      <c r="IB79" s="161"/>
      <c r="IC79" s="161"/>
      <c r="ID79" s="161"/>
      <c r="IE79" s="161"/>
      <c r="IF79" s="161"/>
      <c r="IG79" s="161"/>
      <c r="IH79" s="161"/>
      <c r="II79" s="161"/>
      <c r="IJ79" s="161"/>
      <c r="IK79" s="161"/>
      <c r="IL79" s="161"/>
      <c r="IM79" s="161"/>
      <c r="IN79" s="161"/>
      <c r="IO79" s="161"/>
      <c r="IP79" s="161"/>
      <c r="IQ79" s="161"/>
      <c r="IR79" s="161"/>
      <c r="IS79" s="161"/>
      <c r="IT79" s="161"/>
      <c r="IU79" s="161"/>
      <c r="IV79" s="161"/>
    </row>
    <row r="80" spans="9:256" s="160" customFormat="1" ht="12.75" x14ac:dyDescent="0.2"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  <c r="GK80" s="161"/>
      <c r="GL80" s="161"/>
      <c r="GM80" s="161"/>
      <c r="GN80" s="161"/>
      <c r="GO80" s="161"/>
      <c r="GP80" s="161"/>
      <c r="GQ80" s="161"/>
      <c r="GR80" s="161"/>
      <c r="GS80" s="161"/>
      <c r="GT80" s="161"/>
      <c r="GU80" s="161"/>
      <c r="GV80" s="161"/>
      <c r="GW80" s="161"/>
      <c r="GX80" s="161"/>
      <c r="GY80" s="161"/>
      <c r="GZ80" s="161"/>
      <c r="HA80" s="161"/>
      <c r="HB80" s="161"/>
      <c r="HC80" s="161"/>
      <c r="HD80" s="161"/>
      <c r="HE80" s="161"/>
      <c r="HF80" s="161"/>
      <c r="HG80" s="161"/>
      <c r="HH80" s="161"/>
      <c r="HI80" s="161"/>
      <c r="HJ80" s="161"/>
      <c r="HK80" s="161"/>
      <c r="HL80" s="161"/>
      <c r="HM80" s="161"/>
      <c r="HN80" s="161"/>
      <c r="HO80" s="161"/>
      <c r="HP80" s="161"/>
      <c r="HQ80" s="161"/>
      <c r="HR80" s="161"/>
      <c r="HS80" s="161"/>
      <c r="HT80" s="161"/>
      <c r="HU80" s="161"/>
      <c r="HV80" s="161"/>
      <c r="HW80" s="161"/>
      <c r="HX80" s="161"/>
      <c r="HY80" s="161"/>
      <c r="HZ80" s="161"/>
      <c r="IA80" s="161"/>
      <c r="IB80" s="161"/>
      <c r="IC80" s="161"/>
      <c r="ID80" s="161"/>
      <c r="IE80" s="161"/>
      <c r="IF80" s="161"/>
      <c r="IG80" s="161"/>
      <c r="IH80" s="161"/>
      <c r="II80" s="161"/>
      <c r="IJ80" s="161"/>
      <c r="IK80" s="161"/>
      <c r="IL80" s="161"/>
      <c r="IM80" s="161"/>
      <c r="IN80" s="161"/>
      <c r="IO80" s="161"/>
      <c r="IP80" s="161"/>
      <c r="IQ80" s="161"/>
      <c r="IR80" s="161"/>
      <c r="IS80" s="161"/>
      <c r="IT80" s="161"/>
      <c r="IU80" s="161"/>
      <c r="IV80" s="161"/>
    </row>
    <row r="81" spans="9:256" s="160" customFormat="1" ht="12.75" x14ac:dyDescent="0.2"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  <c r="IR81" s="161"/>
      <c r="IS81" s="161"/>
      <c r="IT81" s="161"/>
      <c r="IU81" s="161"/>
      <c r="IV81" s="161"/>
    </row>
    <row r="82" spans="9:256" s="160" customFormat="1" ht="12.75" x14ac:dyDescent="0.2"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  <c r="GK82" s="161"/>
      <c r="GL82" s="161"/>
      <c r="GM82" s="161"/>
      <c r="GN82" s="161"/>
      <c r="GO82" s="161"/>
      <c r="GP82" s="161"/>
      <c r="GQ82" s="161"/>
      <c r="GR82" s="161"/>
      <c r="GS82" s="161"/>
      <c r="GT82" s="161"/>
      <c r="GU82" s="161"/>
      <c r="GV82" s="161"/>
      <c r="GW82" s="161"/>
      <c r="GX82" s="161"/>
      <c r="GY82" s="161"/>
      <c r="GZ82" s="161"/>
      <c r="HA82" s="161"/>
      <c r="HB82" s="161"/>
      <c r="HC82" s="161"/>
      <c r="HD82" s="161"/>
      <c r="HE82" s="161"/>
      <c r="HF82" s="161"/>
      <c r="HG82" s="161"/>
      <c r="HH82" s="161"/>
      <c r="HI82" s="161"/>
      <c r="HJ82" s="161"/>
      <c r="HK82" s="161"/>
      <c r="HL82" s="161"/>
      <c r="HM82" s="161"/>
      <c r="HN82" s="161"/>
      <c r="HO82" s="161"/>
      <c r="HP82" s="161"/>
      <c r="HQ82" s="161"/>
      <c r="HR82" s="161"/>
      <c r="HS82" s="161"/>
      <c r="HT82" s="161"/>
      <c r="HU82" s="161"/>
      <c r="HV82" s="161"/>
      <c r="HW82" s="161"/>
      <c r="HX82" s="161"/>
      <c r="HY82" s="161"/>
      <c r="HZ82" s="161"/>
      <c r="IA82" s="161"/>
      <c r="IB82" s="161"/>
      <c r="IC82" s="161"/>
      <c r="ID82" s="161"/>
      <c r="IE82" s="161"/>
      <c r="IF82" s="161"/>
      <c r="IG82" s="161"/>
      <c r="IH82" s="161"/>
      <c r="II82" s="161"/>
      <c r="IJ82" s="161"/>
      <c r="IK82" s="161"/>
      <c r="IL82" s="161"/>
      <c r="IM82" s="161"/>
      <c r="IN82" s="161"/>
      <c r="IO82" s="161"/>
      <c r="IP82" s="161"/>
      <c r="IQ82" s="161"/>
      <c r="IR82" s="161"/>
      <c r="IS82" s="161"/>
      <c r="IT82" s="161"/>
      <c r="IU82" s="161"/>
      <c r="IV82" s="161"/>
    </row>
    <row r="83" spans="9:256" s="160" customFormat="1" ht="12.75" x14ac:dyDescent="0.2"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  <c r="IR83" s="161"/>
      <c r="IS83" s="161"/>
      <c r="IT83" s="161"/>
      <c r="IU83" s="161"/>
      <c r="IV83" s="161"/>
    </row>
    <row r="84" spans="9:256" s="160" customFormat="1" ht="12.75" x14ac:dyDescent="0.2"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  <c r="CQ84" s="161"/>
      <c r="CR84" s="161"/>
      <c r="CS84" s="161"/>
      <c r="CT84" s="161"/>
      <c r="CU84" s="161"/>
      <c r="CV84" s="161"/>
      <c r="CW84" s="161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1"/>
      <c r="DJ84" s="161"/>
      <c r="DK84" s="161"/>
      <c r="DL84" s="161"/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1"/>
      <c r="EC84" s="161"/>
      <c r="ED84" s="161"/>
      <c r="EE84" s="161"/>
      <c r="EF84" s="161"/>
      <c r="EG84" s="161"/>
      <c r="EH84" s="161"/>
      <c r="EI84" s="161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  <c r="FD84" s="161"/>
      <c r="FE84" s="161"/>
      <c r="FF84" s="161"/>
      <c r="FG84" s="161"/>
      <c r="FH84" s="161"/>
      <c r="FI84" s="161"/>
      <c r="FJ84" s="161"/>
      <c r="FK84" s="161"/>
      <c r="FL84" s="161"/>
      <c r="FM84" s="161"/>
      <c r="FN84" s="161"/>
      <c r="FO84" s="161"/>
      <c r="FP84" s="161"/>
      <c r="FQ84" s="161"/>
      <c r="FR84" s="161"/>
      <c r="FS84" s="161"/>
      <c r="FT84" s="161"/>
      <c r="FU84" s="161"/>
      <c r="FV84" s="161"/>
      <c r="FW84" s="161"/>
      <c r="FX84" s="161"/>
      <c r="FY84" s="161"/>
      <c r="FZ84" s="161"/>
      <c r="GA84" s="161"/>
      <c r="GB84" s="161"/>
      <c r="GC84" s="161"/>
      <c r="GD84" s="161"/>
      <c r="GE84" s="161"/>
      <c r="GF84" s="161"/>
      <c r="GG84" s="161"/>
      <c r="GH84" s="161"/>
      <c r="GI84" s="161"/>
      <c r="GJ84" s="161"/>
      <c r="GK84" s="161"/>
      <c r="GL84" s="161"/>
      <c r="GM84" s="161"/>
      <c r="GN84" s="161"/>
      <c r="GO84" s="161"/>
      <c r="GP84" s="161"/>
      <c r="GQ84" s="161"/>
      <c r="GR84" s="161"/>
      <c r="GS84" s="161"/>
      <c r="GT84" s="161"/>
      <c r="GU84" s="161"/>
      <c r="GV84" s="161"/>
      <c r="GW84" s="161"/>
      <c r="GX84" s="161"/>
      <c r="GY84" s="161"/>
      <c r="GZ84" s="161"/>
      <c r="HA84" s="161"/>
      <c r="HB84" s="161"/>
      <c r="HC84" s="161"/>
      <c r="HD84" s="161"/>
      <c r="HE84" s="161"/>
      <c r="HF84" s="161"/>
      <c r="HG84" s="161"/>
      <c r="HH84" s="161"/>
      <c r="HI84" s="161"/>
      <c r="HJ84" s="161"/>
      <c r="HK84" s="161"/>
      <c r="HL84" s="161"/>
      <c r="HM84" s="161"/>
      <c r="HN84" s="161"/>
      <c r="HO84" s="161"/>
      <c r="HP84" s="161"/>
      <c r="HQ84" s="161"/>
      <c r="HR84" s="161"/>
      <c r="HS84" s="161"/>
      <c r="HT84" s="161"/>
      <c r="HU84" s="161"/>
      <c r="HV84" s="161"/>
      <c r="HW84" s="161"/>
      <c r="HX84" s="161"/>
      <c r="HY84" s="161"/>
      <c r="HZ84" s="161"/>
      <c r="IA84" s="161"/>
      <c r="IB84" s="161"/>
      <c r="IC84" s="161"/>
      <c r="ID84" s="161"/>
      <c r="IE84" s="161"/>
      <c r="IF84" s="161"/>
      <c r="IG84" s="161"/>
      <c r="IH84" s="161"/>
      <c r="II84" s="161"/>
      <c r="IJ84" s="161"/>
      <c r="IK84" s="161"/>
      <c r="IL84" s="161"/>
      <c r="IM84" s="161"/>
      <c r="IN84" s="161"/>
      <c r="IO84" s="161"/>
      <c r="IP84" s="161"/>
      <c r="IQ84" s="161"/>
      <c r="IR84" s="161"/>
      <c r="IS84" s="161"/>
      <c r="IT84" s="161"/>
      <c r="IU84" s="161"/>
      <c r="IV84" s="161"/>
    </row>
    <row r="85" spans="9:256" s="160" customFormat="1" ht="12.75" x14ac:dyDescent="0.2"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  <c r="GW85" s="161"/>
      <c r="GX85" s="161"/>
      <c r="GY85" s="161"/>
      <c r="GZ85" s="161"/>
      <c r="HA85" s="161"/>
      <c r="HB85" s="161"/>
      <c r="HC85" s="161"/>
      <c r="HD85" s="161"/>
      <c r="HE85" s="161"/>
      <c r="HF85" s="161"/>
      <c r="HG85" s="161"/>
      <c r="HH85" s="161"/>
      <c r="HI85" s="161"/>
      <c r="HJ85" s="161"/>
      <c r="HK85" s="161"/>
      <c r="HL85" s="161"/>
      <c r="HM85" s="161"/>
      <c r="HN85" s="161"/>
      <c r="HO85" s="161"/>
      <c r="HP85" s="161"/>
      <c r="HQ85" s="161"/>
      <c r="HR85" s="161"/>
      <c r="HS85" s="161"/>
      <c r="HT85" s="161"/>
      <c r="HU85" s="161"/>
      <c r="HV85" s="161"/>
      <c r="HW85" s="161"/>
      <c r="HX85" s="161"/>
      <c r="HY85" s="161"/>
      <c r="HZ85" s="161"/>
      <c r="IA85" s="161"/>
      <c r="IB85" s="161"/>
      <c r="IC85" s="161"/>
      <c r="ID85" s="161"/>
      <c r="IE85" s="161"/>
      <c r="IF85" s="161"/>
      <c r="IG85" s="161"/>
      <c r="IH85" s="161"/>
      <c r="II85" s="161"/>
      <c r="IJ85" s="161"/>
      <c r="IK85" s="161"/>
      <c r="IL85" s="161"/>
      <c r="IM85" s="161"/>
      <c r="IN85" s="161"/>
      <c r="IO85" s="161"/>
      <c r="IP85" s="161"/>
      <c r="IQ85" s="161"/>
      <c r="IR85" s="161"/>
      <c r="IS85" s="161"/>
      <c r="IT85" s="161"/>
      <c r="IU85" s="161"/>
      <c r="IV85" s="161"/>
    </row>
    <row r="86" spans="9:256" s="160" customFormat="1" ht="12.75" x14ac:dyDescent="0.2"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  <c r="GK86" s="161"/>
      <c r="GL86" s="161"/>
      <c r="GM86" s="161"/>
      <c r="GN86" s="161"/>
      <c r="GO86" s="161"/>
      <c r="GP86" s="161"/>
      <c r="GQ86" s="161"/>
      <c r="GR86" s="161"/>
      <c r="GS86" s="161"/>
      <c r="GT86" s="161"/>
      <c r="GU86" s="161"/>
      <c r="GV86" s="161"/>
      <c r="GW86" s="161"/>
      <c r="GX86" s="161"/>
      <c r="GY86" s="161"/>
      <c r="GZ86" s="161"/>
      <c r="HA86" s="161"/>
      <c r="HB86" s="161"/>
      <c r="HC86" s="161"/>
      <c r="HD86" s="161"/>
      <c r="HE86" s="161"/>
      <c r="HF86" s="161"/>
      <c r="HG86" s="161"/>
      <c r="HH86" s="161"/>
      <c r="HI86" s="161"/>
      <c r="HJ86" s="161"/>
      <c r="HK86" s="161"/>
      <c r="HL86" s="161"/>
      <c r="HM86" s="161"/>
      <c r="HN86" s="161"/>
      <c r="HO86" s="161"/>
      <c r="HP86" s="161"/>
      <c r="HQ86" s="161"/>
      <c r="HR86" s="161"/>
      <c r="HS86" s="161"/>
      <c r="HT86" s="161"/>
      <c r="HU86" s="161"/>
      <c r="HV86" s="161"/>
      <c r="HW86" s="161"/>
      <c r="HX86" s="161"/>
      <c r="HY86" s="161"/>
      <c r="HZ86" s="161"/>
      <c r="IA86" s="161"/>
      <c r="IB86" s="161"/>
      <c r="IC86" s="161"/>
      <c r="ID86" s="161"/>
      <c r="IE86" s="161"/>
      <c r="IF86" s="161"/>
      <c r="IG86" s="161"/>
      <c r="IH86" s="161"/>
      <c r="II86" s="161"/>
      <c r="IJ86" s="161"/>
      <c r="IK86" s="161"/>
      <c r="IL86" s="161"/>
      <c r="IM86" s="161"/>
      <c r="IN86" s="161"/>
      <c r="IO86" s="161"/>
      <c r="IP86" s="161"/>
      <c r="IQ86" s="161"/>
      <c r="IR86" s="161"/>
      <c r="IS86" s="161"/>
      <c r="IT86" s="161"/>
      <c r="IU86" s="161"/>
      <c r="IV86" s="161"/>
    </row>
    <row r="87" spans="9:256" s="160" customFormat="1" ht="12.75" x14ac:dyDescent="0.2"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  <c r="IR87" s="161"/>
      <c r="IS87" s="161"/>
      <c r="IT87" s="161"/>
      <c r="IU87" s="161"/>
      <c r="IV87" s="161"/>
    </row>
    <row r="88" spans="9:256" s="160" customFormat="1" ht="12.75" x14ac:dyDescent="0.2"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  <c r="IR88" s="161"/>
      <c r="IS88" s="161"/>
      <c r="IT88" s="161"/>
      <c r="IU88" s="161"/>
      <c r="IV88" s="161"/>
    </row>
    <row r="89" spans="9:256" s="160" customFormat="1" ht="12.75" x14ac:dyDescent="0.2"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  <c r="IR89" s="161"/>
      <c r="IS89" s="161"/>
      <c r="IT89" s="161"/>
      <c r="IU89" s="161"/>
      <c r="IV89" s="161"/>
    </row>
    <row r="90" spans="9:256" s="160" customFormat="1" ht="12.75" x14ac:dyDescent="0.2"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1"/>
      <c r="CT90" s="161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  <c r="FD90" s="161"/>
      <c r="FE90" s="161"/>
      <c r="FF90" s="161"/>
      <c r="FG90" s="161"/>
      <c r="FH90" s="161"/>
      <c r="FI90" s="161"/>
      <c r="FJ90" s="161"/>
      <c r="FK90" s="161"/>
      <c r="FL90" s="161"/>
      <c r="FM90" s="161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  <c r="GK90" s="161"/>
      <c r="GL90" s="161"/>
      <c r="GM90" s="161"/>
      <c r="GN90" s="161"/>
      <c r="GO90" s="161"/>
      <c r="GP90" s="161"/>
      <c r="GQ90" s="161"/>
      <c r="GR90" s="161"/>
      <c r="GS90" s="161"/>
      <c r="GT90" s="161"/>
      <c r="GU90" s="161"/>
      <c r="GV90" s="161"/>
      <c r="GW90" s="161"/>
      <c r="GX90" s="161"/>
      <c r="GY90" s="161"/>
      <c r="GZ90" s="161"/>
      <c r="HA90" s="161"/>
      <c r="HB90" s="161"/>
      <c r="HC90" s="161"/>
      <c r="HD90" s="161"/>
      <c r="HE90" s="161"/>
      <c r="HF90" s="161"/>
      <c r="HG90" s="161"/>
      <c r="HH90" s="161"/>
      <c r="HI90" s="161"/>
      <c r="HJ90" s="161"/>
      <c r="HK90" s="161"/>
      <c r="HL90" s="161"/>
      <c r="HM90" s="161"/>
      <c r="HN90" s="161"/>
      <c r="HO90" s="161"/>
      <c r="HP90" s="161"/>
      <c r="HQ90" s="161"/>
      <c r="HR90" s="161"/>
      <c r="HS90" s="161"/>
      <c r="HT90" s="161"/>
      <c r="HU90" s="161"/>
      <c r="HV90" s="161"/>
      <c r="HW90" s="161"/>
      <c r="HX90" s="161"/>
      <c r="HY90" s="161"/>
      <c r="HZ90" s="161"/>
      <c r="IA90" s="161"/>
      <c r="IB90" s="161"/>
      <c r="IC90" s="161"/>
      <c r="ID90" s="161"/>
      <c r="IE90" s="161"/>
      <c r="IF90" s="161"/>
      <c r="IG90" s="161"/>
      <c r="IH90" s="161"/>
      <c r="II90" s="161"/>
      <c r="IJ90" s="161"/>
      <c r="IK90" s="161"/>
      <c r="IL90" s="161"/>
      <c r="IM90" s="161"/>
      <c r="IN90" s="161"/>
      <c r="IO90" s="161"/>
      <c r="IP90" s="161"/>
      <c r="IQ90" s="161"/>
      <c r="IR90" s="161"/>
      <c r="IS90" s="161"/>
      <c r="IT90" s="161"/>
      <c r="IU90" s="161"/>
      <c r="IV90" s="161"/>
    </row>
    <row r="91" spans="9:256" s="160" customFormat="1" ht="12.75" x14ac:dyDescent="0.2"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  <c r="FD91" s="161"/>
      <c r="FE91" s="161"/>
      <c r="FF91" s="161"/>
      <c r="FG91" s="161"/>
      <c r="FH91" s="161"/>
      <c r="FI91" s="161"/>
      <c r="FJ91" s="161"/>
      <c r="FK91" s="161"/>
      <c r="FL91" s="161"/>
      <c r="FM91" s="161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  <c r="GK91" s="161"/>
      <c r="GL91" s="161"/>
      <c r="GM91" s="161"/>
      <c r="GN91" s="161"/>
      <c r="GO91" s="161"/>
      <c r="GP91" s="161"/>
      <c r="GQ91" s="161"/>
      <c r="GR91" s="161"/>
      <c r="GS91" s="161"/>
      <c r="GT91" s="161"/>
      <c r="GU91" s="161"/>
      <c r="GV91" s="161"/>
      <c r="GW91" s="161"/>
      <c r="GX91" s="161"/>
      <c r="GY91" s="161"/>
      <c r="GZ91" s="161"/>
      <c r="HA91" s="161"/>
      <c r="HB91" s="161"/>
      <c r="HC91" s="161"/>
      <c r="HD91" s="161"/>
      <c r="HE91" s="161"/>
      <c r="HF91" s="161"/>
      <c r="HG91" s="161"/>
      <c r="HH91" s="161"/>
      <c r="HI91" s="161"/>
      <c r="HJ91" s="161"/>
      <c r="HK91" s="161"/>
      <c r="HL91" s="161"/>
      <c r="HM91" s="161"/>
      <c r="HN91" s="161"/>
      <c r="HO91" s="161"/>
      <c r="HP91" s="161"/>
      <c r="HQ91" s="161"/>
      <c r="HR91" s="161"/>
      <c r="HS91" s="161"/>
      <c r="HT91" s="161"/>
      <c r="HU91" s="161"/>
      <c r="HV91" s="161"/>
      <c r="HW91" s="161"/>
      <c r="HX91" s="161"/>
      <c r="HY91" s="161"/>
      <c r="HZ91" s="161"/>
      <c r="IA91" s="161"/>
      <c r="IB91" s="161"/>
      <c r="IC91" s="161"/>
      <c r="ID91" s="161"/>
      <c r="IE91" s="161"/>
      <c r="IF91" s="161"/>
      <c r="IG91" s="161"/>
      <c r="IH91" s="161"/>
      <c r="II91" s="161"/>
      <c r="IJ91" s="161"/>
      <c r="IK91" s="161"/>
      <c r="IL91" s="161"/>
      <c r="IM91" s="161"/>
      <c r="IN91" s="161"/>
      <c r="IO91" s="161"/>
      <c r="IP91" s="161"/>
      <c r="IQ91" s="161"/>
      <c r="IR91" s="161"/>
      <c r="IS91" s="161"/>
      <c r="IT91" s="161"/>
      <c r="IU91" s="161"/>
      <c r="IV91" s="161"/>
    </row>
    <row r="92" spans="9:256" s="160" customFormat="1" ht="12.75" x14ac:dyDescent="0.2"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  <c r="IN92" s="161"/>
      <c r="IO92" s="161"/>
      <c r="IP92" s="161"/>
      <c r="IQ92" s="161"/>
      <c r="IR92" s="161"/>
      <c r="IS92" s="161"/>
      <c r="IT92" s="161"/>
      <c r="IU92" s="161"/>
      <c r="IV92" s="161"/>
    </row>
    <row r="93" spans="9:256" s="160" customFormat="1" ht="12.75" x14ac:dyDescent="0.2"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161"/>
      <c r="GG93" s="161"/>
      <c r="GH93" s="161"/>
      <c r="GI93" s="161"/>
      <c r="GJ93" s="161"/>
      <c r="GK93" s="161"/>
      <c r="GL93" s="161"/>
      <c r="GM93" s="161"/>
      <c r="GN93" s="161"/>
      <c r="GO93" s="161"/>
      <c r="GP93" s="161"/>
      <c r="GQ93" s="161"/>
      <c r="GR93" s="161"/>
      <c r="GS93" s="161"/>
      <c r="GT93" s="161"/>
      <c r="GU93" s="161"/>
      <c r="GV93" s="161"/>
      <c r="GW93" s="161"/>
      <c r="GX93" s="161"/>
      <c r="GY93" s="161"/>
      <c r="GZ93" s="161"/>
      <c r="HA93" s="161"/>
      <c r="HB93" s="161"/>
      <c r="HC93" s="161"/>
      <c r="HD93" s="161"/>
      <c r="HE93" s="161"/>
      <c r="HF93" s="161"/>
      <c r="HG93" s="161"/>
      <c r="HH93" s="161"/>
      <c r="HI93" s="161"/>
      <c r="HJ93" s="161"/>
      <c r="HK93" s="161"/>
      <c r="HL93" s="161"/>
      <c r="HM93" s="161"/>
      <c r="HN93" s="161"/>
      <c r="HO93" s="161"/>
      <c r="HP93" s="161"/>
      <c r="HQ93" s="161"/>
      <c r="HR93" s="161"/>
      <c r="HS93" s="161"/>
      <c r="HT93" s="161"/>
      <c r="HU93" s="161"/>
      <c r="HV93" s="161"/>
      <c r="HW93" s="161"/>
      <c r="HX93" s="161"/>
      <c r="HY93" s="161"/>
      <c r="HZ93" s="161"/>
      <c r="IA93" s="161"/>
      <c r="IB93" s="161"/>
      <c r="IC93" s="161"/>
      <c r="ID93" s="161"/>
      <c r="IE93" s="161"/>
      <c r="IF93" s="161"/>
      <c r="IG93" s="161"/>
      <c r="IH93" s="161"/>
      <c r="II93" s="161"/>
      <c r="IJ93" s="161"/>
      <c r="IK93" s="161"/>
      <c r="IL93" s="161"/>
      <c r="IM93" s="161"/>
      <c r="IN93" s="161"/>
      <c r="IO93" s="161"/>
      <c r="IP93" s="161"/>
      <c r="IQ93" s="161"/>
      <c r="IR93" s="161"/>
      <c r="IS93" s="161"/>
      <c r="IT93" s="161"/>
      <c r="IU93" s="161"/>
      <c r="IV93" s="161"/>
    </row>
    <row r="94" spans="9:256" s="160" customFormat="1" ht="12.75" x14ac:dyDescent="0.2"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161"/>
      <c r="GG94" s="161"/>
      <c r="GH94" s="161"/>
      <c r="GI94" s="161"/>
      <c r="GJ94" s="161"/>
      <c r="GK94" s="161"/>
      <c r="GL94" s="161"/>
      <c r="GM94" s="161"/>
      <c r="GN94" s="161"/>
      <c r="GO94" s="161"/>
      <c r="GP94" s="161"/>
      <c r="GQ94" s="161"/>
      <c r="GR94" s="161"/>
      <c r="GS94" s="161"/>
      <c r="GT94" s="161"/>
      <c r="GU94" s="161"/>
      <c r="GV94" s="161"/>
      <c r="GW94" s="161"/>
      <c r="GX94" s="161"/>
      <c r="GY94" s="161"/>
      <c r="GZ94" s="161"/>
      <c r="HA94" s="161"/>
      <c r="HB94" s="161"/>
      <c r="HC94" s="161"/>
      <c r="HD94" s="161"/>
      <c r="HE94" s="161"/>
      <c r="HF94" s="161"/>
      <c r="HG94" s="161"/>
      <c r="HH94" s="161"/>
      <c r="HI94" s="161"/>
      <c r="HJ94" s="161"/>
      <c r="HK94" s="161"/>
      <c r="HL94" s="161"/>
      <c r="HM94" s="161"/>
      <c r="HN94" s="161"/>
      <c r="HO94" s="161"/>
      <c r="HP94" s="161"/>
      <c r="HQ94" s="161"/>
      <c r="HR94" s="161"/>
      <c r="HS94" s="161"/>
      <c r="HT94" s="161"/>
      <c r="HU94" s="161"/>
      <c r="HV94" s="161"/>
      <c r="HW94" s="161"/>
      <c r="HX94" s="161"/>
      <c r="HY94" s="161"/>
      <c r="HZ94" s="161"/>
      <c r="IA94" s="161"/>
      <c r="IB94" s="161"/>
      <c r="IC94" s="161"/>
      <c r="ID94" s="161"/>
      <c r="IE94" s="161"/>
      <c r="IF94" s="161"/>
      <c r="IG94" s="161"/>
      <c r="IH94" s="161"/>
      <c r="II94" s="161"/>
      <c r="IJ94" s="161"/>
      <c r="IK94" s="161"/>
      <c r="IL94" s="161"/>
      <c r="IM94" s="161"/>
      <c r="IN94" s="161"/>
      <c r="IO94" s="161"/>
      <c r="IP94" s="161"/>
      <c r="IQ94" s="161"/>
      <c r="IR94" s="161"/>
      <c r="IS94" s="161"/>
      <c r="IT94" s="161"/>
      <c r="IU94" s="161"/>
      <c r="IV94" s="161"/>
    </row>
    <row r="95" spans="9:256" s="160" customFormat="1" ht="12.75" x14ac:dyDescent="0.2"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161"/>
      <c r="GG95" s="161"/>
      <c r="GH95" s="161"/>
      <c r="GI95" s="161"/>
      <c r="GJ95" s="161"/>
      <c r="GK95" s="161"/>
      <c r="GL95" s="161"/>
      <c r="GM95" s="161"/>
      <c r="GN95" s="161"/>
      <c r="GO95" s="161"/>
      <c r="GP95" s="161"/>
      <c r="GQ95" s="161"/>
      <c r="GR95" s="161"/>
      <c r="GS95" s="161"/>
      <c r="GT95" s="161"/>
      <c r="GU95" s="161"/>
      <c r="GV95" s="161"/>
      <c r="GW95" s="161"/>
      <c r="GX95" s="161"/>
      <c r="GY95" s="161"/>
      <c r="GZ95" s="161"/>
      <c r="HA95" s="161"/>
      <c r="HB95" s="161"/>
      <c r="HC95" s="161"/>
      <c r="HD95" s="161"/>
      <c r="HE95" s="161"/>
      <c r="HF95" s="161"/>
      <c r="HG95" s="161"/>
      <c r="HH95" s="161"/>
      <c r="HI95" s="161"/>
      <c r="HJ95" s="161"/>
      <c r="HK95" s="161"/>
      <c r="HL95" s="161"/>
      <c r="HM95" s="161"/>
      <c r="HN95" s="161"/>
      <c r="HO95" s="161"/>
      <c r="HP95" s="161"/>
      <c r="HQ95" s="161"/>
      <c r="HR95" s="161"/>
      <c r="HS95" s="161"/>
      <c r="HT95" s="161"/>
      <c r="HU95" s="161"/>
      <c r="HV95" s="161"/>
      <c r="HW95" s="161"/>
      <c r="HX95" s="161"/>
      <c r="HY95" s="161"/>
      <c r="HZ95" s="161"/>
      <c r="IA95" s="161"/>
      <c r="IB95" s="161"/>
      <c r="IC95" s="161"/>
      <c r="ID95" s="161"/>
      <c r="IE95" s="161"/>
      <c r="IF95" s="161"/>
      <c r="IG95" s="161"/>
      <c r="IH95" s="161"/>
      <c r="II95" s="161"/>
      <c r="IJ95" s="161"/>
      <c r="IK95" s="161"/>
      <c r="IL95" s="161"/>
      <c r="IM95" s="161"/>
      <c r="IN95" s="161"/>
      <c r="IO95" s="161"/>
      <c r="IP95" s="161"/>
      <c r="IQ95" s="161"/>
      <c r="IR95" s="161"/>
      <c r="IS95" s="161"/>
      <c r="IT95" s="161"/>
      <c r="IU95" s="161"/>
      <c r="IV95" s="161"/>
    </row>
    <row r="96" spans="9:256" s="160" customFormat="1" ht="12.75" x14ac:dyDescent="0.2"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161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  <c r="FD96" s="161"/>
      <c r="FE96" s="161"/>
      <c r="FF96" s="161"/>
      <c r="FG96" s="161"/>
      <c r="FH96" s="161"/>
      <c r="FI96" s="161"/>
      <c r="FJ96" s="161"/>
      <c r="FK96" s="161"/>
      <c r="FL96" s="161"/>
      <c r="FM96" s="161"/>
      <c r="FN96" s="161"/>
      <c r="FO96" s="161"/>
      <c r="FP96" s="161"/>
      <c r="FQ96" s="161"/>
      <c r="FR96" s="161"/>
      <c r="FS96" s="161"/>
      <c r="FT96" s="161"/>
      <c r="FU96" s="161"/>
      <c r="FV96" s="161"/>
      <c r="FW96" s="161"/>
      <c r="FX96" s="161"/>
      <c r="FY96" s="161"/>
      <c r="FZ96" s="161"/>
      <c r="GA96" s="161"/>
      <c r="GB96" s="161"/>
      <c r="GC96" s="161"/>
      <c r="GD96" s="161"/>
      <c r="GE96" s="161"/>
      <c r="GF96" s="161"/>
      <c r="GG96" s="161"/>
      <c r="GH96" s="161"/>
      <c r="GI96" s="161"/>
      <c r="GJ96" s="161"/>
      <c r="GK96" s="161"/>
      <c r="GL96" s="161"/>
      <c r="GM96" s="161"/>
      <c r="GN96" s="161"/>
      <c r="GO96" s="161"/>
      <c r="GP96" s="161"/>
      <c r="GQ96" s="161"/>
      <c r="GR96" s="161"/>
      <c r="GS96" s="161"/>
      <c r="GT96" s="161"/>
      <c r="GU96" s="161"/>
      <c r="GV96" s="161"/>
      <c r="GW96" s="161"/>
      <c r="GX96" s="161"/>
      <c r="GY96" s="161"/>
      <c r="GZ96" s="161"/>
      <c r="HA96" s="161"/>
      <c r="HB96" s="161"/>
      <c r="HC96" s="161"/>
      <c r="HD96" s="161"/>
      <c r="HE96" s="161"/>
      <c r="HF96" s="161"/>
      <c r="HG96" s="161"/>
      <c r="HH96" s="161"/>
      <c r="HI96" s="161"/>
      <c r="HJ96" s="161"/>
      <c r="HK96" s="161"/>
      <c r="HL96" s="161"/>
      <c r="HM96" s="161"/>
      <c r="HN96" s="161"/>
      <c r="HO96" s="161"/>
      <c r="HP96" s="161"/>
      <c r="HQ96" s="161"/>
      <c r="HR96" s="161"/>
      <c r="HS96" s="161"/>
      <c r="HT96" s="161"/>
      <c r="HU96" s="161"/>
      <c r="HV96" s="161"/>
      <c r="HW96" s="161"/>
      <c r="HX96" s="161"/>
      <c r="HY96" s="161"/>
      <c r="HZ96" s="161"/>
      <c r="IA96" s="161"/>
      <c r="IB96" s="161"/>
      <c r="IC96" s="161"/>
      <c r="ID96" s="161"/>
      <c r="IE96" s="161"/>
      <c r="IF96" s="161"/>
      <c r="IG96" s="161"/>
      <c r="IH96" s="161"/>
      <c r="II96" s="161"/>
      <c r="IJ96" s="161"/>
      <c r="IK96" s="161"/>
      <c r="IL96" s="161"/>
      <c r="IM96" s="161"/>
      <c r="IN96" s="161"/>
      <c r="IO96" s="161"/>
      <c r="IP96" s="161"/>
      <c r="IQ96" s="161"/>
      <c r="IR96" s="161"/>
      <c r="IS96" s="161"/>
      <c r="IT96" s="161"/>
      <c r="IU96" s="161"/>
      <c r="IV96" s="161"/>
    </row>
    <row r="97" spans="9:256" s="160" customFormat="1" ht="12.75" x14ac:dyDescent="0.2"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  <c r="IN97" s="161"/>
      <c r="IO97" s="161"/>
      <c r="IP97" s="161"/>
      <c r="IQ97" s="161"/>
      <c r="IR97" s="161"/>
      <c r="IS97" s="161"/>
      <c r="IT97" s="161"/>
      <c r="IU97" s="161"/>
      <c r="IV97" s="161"/>
    </row>
    <row r="98" spans="9:256" s="160" customFormat="1" ht="12.75" x14ac:dyDescent="0.2"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1"/>
      <c r="DJ98" s="161"/>
      <c r="DK98" s="161"/>
      <c r="DL98" s="161"/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1"/>
      <c r="EC98" s="161"/>
      <c r="ED98" s="161"/>
      <c r="EE98" s="161"/>
      <c r="EF98" s="161"/>
      <c r="EG98" s="161"/>
      <c r="EH98" s="161"/>
      <c r="EI98" s="161"/>
      <c r="EJ98" s="161"/>
      <c r="EK98" s="161"/>
      <c r="EL98" s="161"/>
      <c r="EM98" s="161"/>
      <c r="EN98" s="161"/>
      <c r="EO98" s="161"/>
      <c r="EP98" s="161"/>
      <c r="EQ98" s="161"/>
      <c r="ER98" s="161"/>
      <c r="ES98" s="161"/>
      <c r="ET98" s="161"/>
      <c r="EU98" s="161"/>
      <c r="EV98" s="161"/>
      <c r="EW98" s="161"/>
      <c r="EX98" s="161"/>
      <c r="EY98" s="161"/>
      <c r="EZ98" s="161"/>
      <c r="FA98" s="161"/>
      <c r="FB98" s="161"/>
      <c r="FC98" s="161"/>
      <c r="FD98" s="161"/>
      <c r="FE98" s="161"/>
      <c r="FF98" s="161"/>
      <c r="FG98" s="161"/>
      <c r="FH98" s="161"/>
      <c r="FI98" s="161"/>
      <c r="FJ98" s="161"/>
      <c r="FK98" s="161"/>
      <c r="FL98" s="161"/>
      <c r="FM98" s="161"/>
      <c r="FN98" s="161"/>
      <c r="FO98" s="161"/>
      <c r="FP98" s="161"/>
      <c r="FQ98" s="161"/>
      <c r="FR98" s="161"/>
      <c r="FS98" s="161"/>
      <c r="FT98" s="161"/>
      <c r="FU98" s="161"/>
      <c r="FV98" s="161"/>
      <c r="FW98" s="161"/>
      <c r="FX98" s="161"/>
      <c r="FY98" s="161"/>
      <c r="FZ98" s="161"/>
      <c r="GA98" s="161"/>
      <c r="GB98" s="161"/>
      <c r="GC98" s="161"/>
      <c r="GD98" s="161"/>
      <c r="GE98" s="161"/>
      <c r="GF98" s="161"/>
      <c r="GG98" s="161"/>
      <c r="GH98" s="161"/>
      <c r="GI98" s="161"/>
      <c r="GJ98" s="161"/>
      <c r="GK98" s="161"/>
      <c r="GL98" s="161"/>
      <c r="GM98" s="161"/>
      <c r="GN98" s="161"/>
      <c r="GO98" s="161"/>
      <c r="GP98" s="161"/>
      <c r="GQ98" s="161"/>
      <c r="GR98" s="161"/>
      <c r="GS98" s="161"/>
      <c r="GT98" s="161"/>
      <c r="GU98" s="161"/>
      <c r="GV98" s="161"/>
      <c r="GW98" s="161"/>
      <c r="GX98" s="161"/>
      <c r="GY98" s="161"/>
      <c r="GZ98" s="161"/>
      <c r="HA98" s="161"/>
      <c r="HB98" s="161"/>
      <c r="HC98" s="161"/>
      <c r="HD98" s="161"/>
      <c r="HE98" s="161"/>
      <c r="HF98" s="161"/>
      <c r="HG98" s="161"/>
      <c r="HH98" s="161"/>
      <c r="HI98" s="161"/>
      <c r="HJ98" s="161"/>
      <c r="HK98" s="161"/>
      <c r="HL98" s="161"/>
      <c r="HM98" s="161"/>
      <c r="HN98" s="161"/>
      <c r="HO98" s="161"/>
      <c r="HP98" s="161"/>
      <c r="HQ98" s="161"/>
      <c r="HR98" s="161"/>
      <c r="HS98" s="161"/>
      <c r="HT98" s="161"/>
      <c r="HU98" s="161"/>
      <c r="HV98" s="161"/>
      <c r="HW98" s="161"/>
      <c r="HX98" s="161"/>
      <c r="HY98" s="161"/>
      <c r="HZ98" s="161"/>
      <c r="IA98" s="161"/>
      <c r="IB98" s="161"/>
      <c r="IC98" s="161"/>
      <c r="ID98" s="161"/>
      <c r="IE98" s="161"/>
      <c r="IF98" s="161"/>
      <c r="IG98" s="161"/>
      <c r="IH98" s="161"/>
      <c r="II98" s="161"/>
      <c r="IJ98" s="161"/>
      <c r="IK98" s="161"/>
      <c r="IL98" s="161"/>
      <c r="IM98" s="161"/>
      <c r="IN98" s="161"/>
      <c r="IO98" s="161"/>
      <c r="IP98" s="161"/>
      <c r="IQ98" s="161"/>
      <c r="IR98" s="161"/>
      <c r="IS98" s="161"/>
      <c r="IT98" s="161"/>
      <c r="IU98" s="161"/>
      <c r="IV98" s="161"/>
    </row>
    <row r="99" spans="9:256" s="160" customFormat="1" ht="12.75" x14ac:dyDescent="0.2"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  <c r="IN99" s="161"/>
      <c r="IO99" s="161"/>
      <c r="IP99" s="161"/>
      <c r="IQ99" s="161"/>
      <c r="IR99" s="161"/>
      <c r="IS99" s="161"/>
      <c r="IT99" s="161"/>
      <c r="IU99" s="161"/>
      <c r="IV99" s="161"/>
    </row>
    <row r="100" spans="9:256" s="160" customFormat="1" ht="12.75" x14ac:dyDescent="0.2"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61"/>
      <c r="BZ100" s="161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161"/>
      <c r="CU100" s="161"/>
      <c r="CV100" s="161"/>
      <c r="CW100" s="161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61"/>
      <c r="EH100" s="161"/>
      <c r="EI100" s="161"/>
      <c r="EJ100" s="161"/>
      <c r="EK100" s="161"/>
      <c r="EL100" s="161"/>
      <c r="EM100" s="161"/>
      <c r="EN100" s="161"/>
      <c r="EO100" s="161"/>
      <c r="EP100" s="161"/>
      <c r="EQ100" s="161"/>
      <c r="ER100" s="161"/>
      <c r="ES100" s="161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  <c r="FQ100" s="161"/>
      <c r="FR100" s="161"/>
      <c r="FS100" s="161"/>
      <c r="FT100" s="161"/>
      <c r="FU100" s="161"/>
      <c r="FV100" s="161"/>
      <c r="FW100" s="161"/>
      <c r="FX100" s="161"/>
      <c r="FY100" s="161"/>
      <c r="FZ100" s="161"/>
      <c r="GA100" s="161"/>
      <c r="GB100" s="161"/>
      <c r="GC100" s="161"/>
      <c r="GD100" s="161"/>
      <c r="GE100" s="161"/>
      <c r="GF100" s="161"/>
      <c r="GG100" s="161"/>
      <c r="GH100" s="161"/>
      <c r="GI100" s="161"/>
      <c r="GJ100" s="161"/>
      <c r="GK100" s="161"/>
      <c r="GL100" s="161"/>
      <c r="GM100" s="161"/>
      <c r="GN100" s="161"/>
      <c r="GO100" s="161"/>
      <c r="GP100" s="161"/>
      <c r="GQ100" s="161"/>
      <c r="GR100" s="161"/>
      <c r="GS100" s="161"/>
      <c r="GT100" s="161"/>
      <c r="GU100" s="161"/>
      <c r="GV100" s="161"/>
      <c r="GW100" s="161"/>
      <c r="GX100" s="161"/>
      <c r="GY100" s="161"/>
      <c r="GZ100" s="161"/>
      <c r="HA100" s="161"/>
      <c r="HB100" s="161"/>
      <c r="HC100" s="161"/>
      <c r="HD100" s="161"/>
      <c r="HE100" s="161"/>
      <c r="HF100" s="161"/>
      <c r="HG100" s="161"/>
      <c r="HH100" s="161"/>
      <c r="HI100" s="161"/>
      <c r="HJ100" s="161"/>
      <c r="HK100" s="161"/>
      <c r="HL100" s="161"/>
      <c r="HM100" s="161"/>
      <c r="HN100" s="161"/>
      <c r="HO100" s="161"/>
      <c r="HP100" s="161"/>
      <c r="HQ100" s="161"/>
      <c r="HR100" s="161"/>
      <c r="HS100" s="161"/>
      <c r="HT100" s="161"/>
      <c r="HU100" s="161"/>
      <c r="HV100" s="161"/>
      <c r="HW100" s="161"/>
      <c r="HX100" s="161"/>
      <c r="HY100" s="161"/>
      <c r="HZ100" s="161"/>
      <c r="IA100" s="161"/>
      <c r="IB100" s="161"/>
      <c r="IC100" s="161"/>
      <c r="ID100" s="161"/>
      <c r="IE100" s="161"/>
      <c r="IF100" s="161"/>
      <c r="IG100" s="161"/>
      <c r="IH100" s="161"/>
      <c r="II100" s="161"/>
      <c r="IJ100" s="161"/>
      <c r="IK100" s="161"/>
      <c r="IL100" s="161"/>
      <c r="IM100" s="161"/>
      <c r="IN100" s="161"/>
      <c r="IO100" s="161"/>
      <c r="IP100" s="161"/>
      <c r="IQ100" s="161"/>
      <c r="IR100" s="161"/>
      <c r="IS100" s="161"/>
      <c r="IT100" s="161"/>
      <c r="IU100" s="161"/>
      <c r="IV100" s="161"/>
    </row>
    <row r="101" spans="9:256" s="160" customFormat="1" ht="12.75" x14ac:dyDescent="0.2"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  <c r="CQ101" s="161"/>
      <c r="CR101" s="161"/>
      <c r="CS101" s="161"/>
      <c r="CT101" s="161"/>
      <c r="CU101" s="161"/>
      <c r="CV101" s="161"/>
      <c r="CW101" s="161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61"/>
      <c r="EH101" s="161"/>
      <c r="EI101" s="161"/>
      <c r="EJ101" s="161"/>
      <c r="EK101" s="161"/>
      <c r="EL101" s="161"/>
      <c r="EM101" s="161"/>
      <c r="EN101" s="161"/>
      <c r="EO101" s="161"/>
      <c r="EP101" s="161"/>
      <c r="EQ101" s="161"/>
      <c r="ER101" s="161"/>
      <c r="ES101" s="161"/>
      <c r="ET101" s="161"/>
      <c r="EU101" s="161"/>
      <c r="EV101" s="161"/>
      <c r="EW101" s="161"/>
      <c r="EX101" s="161"/>
      <c r="EY101" s="161"/>
      <c r="EZ101" s="161"/>
      <c r="FA101" s="161"/>
      <c r="FB101" s="161"/>
      <c r="FC101" s="161"/>
      <c r="FD101" s="161"/>
      <c r="FE101" s="161"/>
      <c r="FF101" s="161"/>
      <c r="FG101" s="161"/>
      <c r="FH101" s="161"/>
      <c r="FI101" s="161"/>
      <c r="FJ101" s="161"/>
      <c r="FK101" s="161"/>
      <c r="FL101" s="161"/>
      <c r="FM101" s="161"/>
      <c r="FN101" s="161"/>
      <c r="FO101" s="161"/>
      <c r="FP101" s="161"/>
      <c r="FQ101" s="161"/>
      <c r="FR101" s="161"/>
      <c r="FS101" s="161"/>
      <c r="FT101" s="161"/>
      <c r="FU101" s="161"/>
      <c r="FV101" s="161"/>
      <c r="FW101" s="161"/>
      <c r="FX101" s="161"/>
      <c r="FY101" s="161"/>
      <c r="FZ101" s="161"/>
      <c r="GA101" s="161"/>
      <c r="GB101" s="161"/>
      <c r="GC101" s="161"/>
      <c r="GD101" s="161"/>
      <c r="GE101" s="161"/>
      <c r="GF101" s="161"/>
      <c r="GG101" s="161"/>
      <c r="GH101" s="161"/>
      <c r="GI101" s="161"/>
      <c r="GJ101" s="161"/>
      <c r="GK101" s="161"/>
      <c r="GL101" s="161"/>
      <c r="GM101" s="161"/>
      <c r="GN101" s="161"/>
      <c r="GO101" s="161"/>
      <c r="GP101" s="161"/>
      <c r="GQ101" s="161"/>
      <c r="GR101" s="161"/>
      <c r="GS101" s="161"/>
      <c r="GT101" s="161"/>
      <c r="GU101" s="161"/>
      <c r="GV101" s="161"/>
      <c r="GW101" s="161"/>
      <c r="GX101" s="161"/>
      <c r="GY101" s="161"/>
      <c r="GZ101" s="161"/>
      <c r="HA101" s="161"/>
      <c r="HB101" s="161"/>
      <c r="HC101" s="161"/>
      <c r="HD101" s="161"/>
      <c r="HE101" s="161"/>
      <c r="HF101" s="161"/>
      <c r="HG101" s="161"/>
      <c r="HH101" s="161"/>
      <c r="HI101" s="161"/>
      <c r="HJ101" s="161"/>
      <c r="HK101" s="161"/>
      <c r="HL101" s="161"/>
      <c r="HM101" s="161"/>
      <c r="HN101" s="161"/>
      <c r="HO101" s="161"/>
      <c r="HP101" s="161"/>
      <c r="HQ101" s="161"/>
      <c r="HR101" s="161"/>
      <c r="HS101" s="161"/>
      <c r="HT101" s="161"/>
      <c r="HU101" s="161"/>
      <c r="HV101" s="161"/>
      <c r="HW101" s="161"/>
      <c r="HX101" s="161"/>
      <c r="HY101" s="161"/>
      <c r="HZ101" s="161"/>
      <c r="IA101" s="161"/>
      <c r="IB101" s="161"/>
      <c r="IC101" s="161"/>
      <c r="ID101" s="161"/>
      <c r="IE101" s="161"/>
      <c r="IF101" s="161"/>
      <c r="IG101" s="161"/>
      <c r="IH101" s="161"/>
      <c r="II101" s="161"/>
      <c r="IJ101" s="161"/>
      <c r="IK101" s="161"/>
      <c r="IL101" s="161"/>
      <c r="IM101" s="161"/>
      <c r="IN101" s="161"/>
      <c r="IO101" s="161"/>
      <c r="IP101" s="161"/>
      <c r="IQ101" s="161"/>
      <c r="IR101" s="161"/>
      <c r="IS101" s="161"/>
      <c r="IT101" s="161"/>
      <c r="IU101" s="161"/>
      <c r="IV101" s="161"/>
    </row>
    <row r="102" spans="9:256" s="160" customFormat="1" ht="12.75" x14ac:dyDescent="0.2"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1"/>
      <c r="DJ102" s="161"/>
      <c r="DK102" s="161"/>
      <c r="DL102" s="161"/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1"/>
      <c r="EH102" s="161"/>
      <c r="EI102" s="161"/>
      <c r="EJ102" s="161"/>
      <c r="EK102" s="161"/>
      <c r="EL102" s="161"/>
      <c r="EM102" s="161"/>
      <c r="EN102" s="161"/>
      <c r="EO102" s="161"/>
      <c r="EP102" s="161"/>
      <c r="EQ102" s="161"/>
      <c r="ER102" s="161"/>
      <c r="ES102" s="161"/>
      <c r="ET102" s="161"/>
      <c r="EU102" s="161"/>
      <c r="EV102" s="161"/>
      <c r="EW102" s="161"/>
      <c r="EX102" s="161"/>
      <c r="EY102" s="161"/>
      <c r="EZ102" s="161"/>
      <c r="FA102" s="161"/>
      <c r="FB102" s="161"/>
      <c r="FC102" s="161"/>
      <c r="FD102" s="161"/>
      <c r="FE102" s="161"/>
      <c r="FF102" s="161"/>
      <c r="FG102" s="161"/>
      <c r="FH102" s="161"/>
      <c r="FI102" s="161"/>
      <c r="FJ102" s="161"/>
      <c r="FK102" s="161"/>
      <c r="FL102" s="161"/>
      <c r="FM102" s="161"/>
      <c r="FN102" s="161"/>
      <c r="FO102" s="161"/>
      <c r="FP102" s="161"/>
      <c r="FQ102" s="161"/>
      <c r="FR102" s="161"/>
      <c r="FS102" s="161"/>
      <c r="FT102" s="161"/>
      <c r="FU102" s="161"/>
      <c r="FV102" s="161"/>
      <c r="FW102" s="161"/>
      <c r="FX102" s="161"/>
      <c r="FY102" s="161"/>
      <c r="FZ102" s="161"/>
      <c r="GA102" s="161"/>
      <c r="GB102" s="161"/>
      <c r="GC102" s="161"/>
      <c r="GD102" s="161"/>
      <c r="GE102" s="161"/>
      <c r="GF102" s="161"/>
      <c r="GG102" s="161"/>
      <c r="GH102" s="161"/>
      <c r="GI102" s="161"/>
      <c r="GJ102" s="161"/>
      <c r="GK102" s="161"/>
      <c r="GL102" s="161"/>
      <c r="GM102" s="161"/>
      <c r="GN102" s="161"/>
      <c r="GO102" s="161"/>
      <c r="GP102" s="161"/>
      <c r="GQ102" s="161"/>
      <c r="GR102" s="161"/>
      <c r="GS102" s="161"/>
      <c r="GT102" s="161"/>
      <c r="GU102" s="161"/>
      <c r="GV102" s="161"/>
      <c r="GW102" s="161"/>
      <c r="GX102" s="161"/>
      <c r="GY102" s="161"/>
      <c r="GZ102" s="161"/>
      <c r="HA102" s="161"/>
      <c r="HB102" s="161"/>
      <c r="HC102" s="161"/>
      <c r="HD102" s="161"/>
      <c r="HE102" s="161"/>
      <c r="HF102" s="161"/>
      <c r="HG102" s="161"/>
      <c r="HH102" s="161"/>
      <c r="HI102" s="161"/>
      <c r="HJ102" s="161"/>
      <c r="HK102" s="161"/>
      <c r="HL102" s="161"/>
      <c r="HM102" s="161"/>
      <c r="HN102" s="161"/>
      <c r="HO102" s="161"/>
      <c r="HP102" s="161"/>
      <c r="HQ102" s="161"/>
      <c r="HR102" s="161"/>
      <c r="HS102" s="161"/>
      <c r="HT102" s="161"/>
      <c r="HU102" s="161"/>
      <c r="HV102" s="161"/>
      <c r="HW102" s="161"/>
      <c r="HX102" s="161"/>
      <c r="HY102" s="161"/>
      <c r="HZ102" s="161"/>
      <c r="IA102" s="161"/>
      <c r="IB102" s="161"/>
      <c r="IC102" s="161"/>
      <c r="ID102" s="161"/>
      <c r="IE102" s="161"/>
      <c r="IF102" s="161"/>
      <c r="IG102" s="161"/>
      <c r="IH102" s="161"/>
      <c r="II102" s="161"/>
      <c r="IJ102" s="161"/>
      <c r="IK102" s="161"/>
      <c r="IL102" s="161"/>
      <c r="IM102" s="161"/>
      <c r="IN102" s="161"/>
      <c r="IO102" s="161"/>
      <c r="IP102" s="161"/>
      <c r="IQ102" s="161"/>
      <c r="IR102" s="161"/>
      <c r="IS102" s="161"/>
      <c r="IT102" s="161"/>
      <c r="IU102" s="161"/>
      <c r="IV102" s="161"/>
    </row>
    <row r="103" spans="9:256" s="160" customFormat="1" ht="12.75" x14ac:dyDescent="0.2"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  <c r="IN103" s="161"/>
      <c r="IO103" s="161"/>
      <c r="IP103" s="161"/>
      <c r="IQ103" s="161"/>
      <c r="IR103" s="161"/>
      <c r="IS103" s="161"/>
      <c r="IT103" s="161"/>
      <c r="IU103" s="161"/>
      <c r="IV103" s="161"/>
    </row>
    <row r="104" spans="9:256" s="160" customFormat="1" ht="12.75" x14ac:dyDescent="0.2"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  <c r="GW104" s="161"/>
      <c r="GX104" s="161"/>
      <c r="GY104" s="161"/>
      <c r="GZ104" s="161"/>
      <c r="HA104" s="161"/>
      <c r="HB104" s="161"/>
      <c r="HC104" s="161"/>
      <c r="HD104" s="161"/>
      <c r="HE104" s="161"/>
      <c r="HF104" s="161"/>
      <c r="HG104" s="161"/>
      <c r="HH104" s="161"/>
      <c r="HI104" s="161"/>
      <c r="HJ104" s="161"/>
      <c r="HK104" s="161"/>
      <c r="HL104" s="161"/>
      <c r="HM104" s="161"/>
      <c r="HN104" s="161"/>
      <c r="HO104" s="161"/>
      <c r="HP104" s="161"/>
      <c r="HQ104" s="161"/>
      <c r="HR104" s="161"/>
      <c r="HS104" s="161"/>
      <c r="HT104" s="161"/>
      <c r="HU104" s="161"/>
      <c r="HV104" s="161"/>
      <c r="HW104" s="161"/>
      <c r="HX104" s="161"/>
      <c r="HY104" s="161"/>
      <c r="HZ104" s="161"/>
      <c r="IA104" s="161"/>
      <c r="IB104" s="161"/>
      <c r="IC104" s="161"/>
      <c r="ID104" s="161"/>
      <c r="IE104" s="161"/>
      <c r="IF104" s="161"/>
      <c r="IG104" s="161"/>
      <c r="IH104" s="161"/>
      <c r="II104" s="161"/>
      <c r="IJ104" s="161"/>
      <c r="IK104" s="161"/>
      <c r="IL104" s="161"/>
      <c r="IM104" s="161"/>
      <c r="IN104" s="161"/>
      <c r="IO104" s="161"/>
      <c r="IP104" s="161"/>
      <c r="IQ104" s="161"/>
      <c r="IR104" s="161"/>
      <c r="IS104" s="161"/>
      <c r="IT104" s="161"/>
      <c r="IU104" s="161"/>
      <c r="IV104" s="161"/>
    </row>
    <row r="105" spans="9:256" s="160" customFormat="1" ht="12.75" x14ac:dyDescent="0.2"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  <c r="CQ105" s="161"/>
      <c r="CR105" s="161"/>
      <c r="CS105" s="161"/>
      <c r="CT105" s="161"/>
      <c r="CU105" s="161"/>
      <c r="CV105" s="161"/>
      <c r="CW105" s="161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1"/>
      <c r="EH105" s="161"/>
      <c r="EI105" s="161"/>
      <c r="EJ105" s="161"/>
      <c r="EK105" s="161"/>
      <c r="EL105" s="161"/>
      <c r="EM105" s="161"/>
      <c r="EN105" s="161"/>
      <c r="EO105" s="161"/>
      <c r="EP105" s="161"/>
      <c r="EQ105" s="161"/>
      <c r="ER105" s="161"/>
      <c r="ES105" s="161"/>
      <c r="ET105" s="161"/>
      <c r="EU105" s="161"/>
      <c r="EV105" s="161"/>
      <c r="EW105" s="161"/>
      <c r="EX105" s="161"/>
      <c r="EY105" s="161"/>
      <c r="EZ105" s="161"/>
      <c r="FA105" s="161"/>
      <c r="FB105" s="161"/>
      <c r="FC105" s="161"/>
      <c r="FD105" s="161"/>
      <c r="FE105" s="161"/>
      <c r="FF105" s="161"/>
      <c r="FG105" s="161"/>
      <c r="FH105" s="161"/>
      <c r="FI105" s="161"/>
      <c r="FJ105" s="161"/>
      <c r="FK105" s="161"/>
      <c r="FL105" s="161"/>
      <c r="FM105" s="161"/>
      <c r="FN105" s="161"/>
      <c r="FO105" s="161"/>
      <c r="FP105" s="161"/>
      <c r="FQ105" s="161"/>
      <c r="FR105" s="161"/>
      <c r="FS105" s="161"/>
      <c r="FT105" s="161"/>
      <c r="FU105" s="161"/>
      <c r="FV105" s="161"/>
      <c r="FW105" s="161"/>
      <c r="FX105" s="161"/>
      <c r="FY105" s="161"/>
      <c r="FZ105" s="161"/>
      <c r="GA105" s="161"/>
      <c r="GB105" s="161"/>
      <c r="GC105" s="161"/>
      <c r="GD105" s="161"/>
      <c r="GE105" s="161"/>
      <c r="GF105" s="161"/>
      <c r="GG105" s="161"/>
      <c r="GH105" s="161"/>
      <c r="GI105" s="161"/>
      <c r="GJ105" s="161"/>
      <c r="GK105" s="161"/>
      <c r="GL105" s="161"/>
      <c r="GM105" s="161"/>
      <c r="GN105" s="161"/>
      <c r="GO105" s="161"/>
      <c r="GP105" s="161"/>
      <c r="GQ105" s="161"/>
      <c r="GR105" s="161"/>
      <c r="GS105" s="161"/>
      <c r="GT105" s="161"/>
      <c r="GU105" s="161"/>
      <c r="GV105" s="161"/>
      <c r="GW105" s="161"/>
      <c r="GX105" s="161"/>
      <c r="GY105" s="161"/>
      <c r="GZ105" s="161"/>
      <c r="HA105" s="161"/>
      <c r="HB105" s="161"/>
      <c r="HC105" s="161"/>
      <c r="HD105" s="161"/>
      <c r="HE105" s="161"/>
      <c r="HF105" s="161"/>
      <c r="HG105" s="161"/>
      <c r="HH105" s="161"/>
      <c r="HI105" s="161"/>
      <c r="HJ105" s="161"/>
      <c r="HK105" s="161"/>
      <c r="HL105" s="161"/>
      <c r="HM105" s="161"/>
      <c r="HN105" s="161"/>
      <c r="HO105" s="161"/>
      <c r="HP105" s="161"/>
      <c r="HQ105" s="161"/>
      <c r="HR105" s="161"/>
      <c r="HS105" s="161"/>
      <c r="HT105" s="161"/>
      <c r="HU105" s="161"/>
      <c r="HV105" s="161"/>
      <c r="HW105" s="161"/>
      <c r="HX105" s="161"/>
      <c r="HY105" s="161"/>
      <c r="HZ105" s="161"/>
      <c r="IA105" s="161"/>
      <c r="IB105" s="161"/>
      <c r="IC105" s="161"/>
      <c r="ID105" s="161"/>
      <c r="IE105" s="161"/>
      <c r="IF105" s="161"/>
      <c r="IG105" s="161"/>
      <c r="IH105" s="161"/>
      <c r="II105" s="161"/>
      <c r="IJ105" s="161"/>
      <c r="IK105" s="161"/>
      <c r="IL105" s="161"/>
      <c r="IM105" s="161"/>
      <c r="IN105" s="161"/>
      <c r="IO105" s="161"/>
      <c r="IP105" s="161"/>
      <c r="IQ105" s="161"/>
      <c r="IR105" s="161"/>
      <c r="IS105" s="161"/>
      <c r="IT105" s="161"/>
      <c r="IU105" s="161"/>
      <c r="IV105" s="161"/>
    </row>
    <row r="106" spans="9:256" s="160" customFormat="1" ht="12.75" x14ac:dyDescent="0.2"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  <c r="IN106" s="161"/>
      <c r="IO106" s="161"/>
      <c r="IP106" s="161"/>
      <c r="IQ106" s="161"/>
      <c r="IR106" s="161"/>
      <c r="IS106" s="161"/>
      <c r="IT106" s="161"/>
      <c r="IU106" s="161"/>
      <c r="IV106" s="161"/>
    </row>
    <row r="107" spans="9:256" s="160" customFormat="1" ht="12.75" x14ac:dyDescent="0.2"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1"/>
      <c r="EC107" s="161"/>
      <c r="ED107" s="161"/>
      <c r="EE107" s="161"/>
      <c r="EF107" s="161"/>
      <c r="EG107" s="161"/>
      <c r="EH107" s="161"/>
      <c r="EI107" s="161"/>
      <c r="EJ107" s="161"/>
      <c r="EK107" s="161"/>
      <c r="EL107" s="161"/>
      <c r="EM107" s="161"/>
      <c r="EN107" s="161"/>
      <c r="EO107" s="161"/>
      <c r="EP107" s="161"/>
      <c r="EQ107" s="161"/>
      <c r="ER107" s="161"/>
      <c r="ES107" s="161"/>
      <c r="ET107" s="161"/>
      <c r="EU107" s="161"/>
      <c r="EV107" s="161"/>
      <c r="EW107" s="161"/>
      <c r="EX107" s="161"/>
      <c r="EY107" s="161"/>
      <c r="EZ107" s="161"/>
      <c r="FA107" s="161"/>
      <c r="FB107" s="161"/>
      <c r="FC107" s="161"/>
      <c r="FD107" s="161"/>
      <c r="FE107" s="161"/>
      <c r="FF107" s="161"/>
      <c r="FG107" s="161"/>
      <c r="FH107" s="161"/>
      <c r="FI107" s="161"/>
      <c r="FJ107" s="161"/>
      <c r="FK107" s="161"/>
      <c r="FL107" s="161"/>
      <c r="FM107" s="161"/>
      <c r="FN107" s="161"/>
      <c r="FO107" s="161"/>
      <c r="FP107" s="161"/>
      <c r="FQ107" s="161"/>
      <c r="FR107" s="161"/>
      <c r="FS107" s="161"/>
      <c r="FT107" s="161"/>
      <c r="FU107" s="161"/>
      <c r="FV107" s="161"/>
      <c r="FW107" s="161"/>
      <c r="FX107" s="161"/>
      <c r="FY107" s="161"/>
      <c r="FZ107" s="161"/>
      <c r="GA107" s="161"/>
      <c r="GB107" s="161"/>
      <c r="GC107" s="161"/>
      <c r="GD107" s="161"/>
      <c r="GE107" s="161"/>
      <c r="GF107" s="161"/>
      <c r="GG107" s="161"/>
      <c r="GH107" s="161"/>
      <c r="GI107" s="161"/>
      <c r="GJ107" s="161"/>
      <c r="GK107" s="161"/>
      <c r="GL107" s="161"/>
      <c r="GM107" s="161"/>
      <c r="GN107" s="161"/>
      <c r="GO107" s="161"/>
      <c r="GP107" s="161"/>
      <c r="GQ107" s="161"/>
      <c r="GR107" s="161"/>
      <c r="GS107" s="161"/>
      <c r="GT107" s="161"/>
      <c r="GU107" s="161"/>
      <c r="GV107" s="161"/>
      <c r="GW107" s="161"/>
      <c r="GX107" s="161"/>
      <c r="GY107" s="161"/>
      <c r="GZ107" s="161"/>
      <c r="HA107" s="161"/>
      <c r="HB107" s="161"/>
      <c r="HC107" s="161"/>
      <c r="HD107" s="161"/>
      <c r="HE107" s="161"/>
      <c r="HF107" s="161"/>
      <c r="HG107" s="161"/>
      <c r="HH107" s="161"/>
      <c r="HI107" s="161"/>
      <c r="HJ107" s="161"/>
      <c r="HK107" s="161"/>
      <c r="HL107" s="161"/>
      <c r="HM107" s="161"/>
      <c r="HN107" s="161"/>
      <c r="HO107" s="161"/>
      <c r="HP107" s="161"/>
      <c r="HQ107" s="161"/>
      <c r="HR107" s="161"/>
      <c r="HS107" s="161"/>
      <c r="HT107" s="161"/>
      <c r="HU107" s="161"/>
      <c r="HV107" s="161"/>
      <c r="HW107" s="161"/>
      <c r="HX107" s="161"/>
      <c r="HY107" s="161"/>
      <c r="HZ107" s="161"/>
      <c r="IA107" s="161"/>
      <c r="IB107" s="161"/>
      <c r="IC107" s="161"/>
      <c r="ID107" s="161"/>
      <c r="IE107" s="161"/>
      <c r="IF107" s="161"/>
      <c r="IG107" s="161"/>
      <c r="IH107" s="161"/>
      <c r="II107" s="161"/>
      <c r="IJ107" s="161"/>
      <c r="IK107" s="161"/>
      <c r="IL107" s="161"/>
      <c r="IM107" s="161"/>
      <c r="IN107" s="161"/>
      <c r="IO107" s="161"/>
      <c r="IP107" s="161"/>
      <c r="IQ107" s="161"/>
      <c r="IR107" s="161"/>
      <c r="IS107" s="161"/>
      <c r="IT107" s="161"/>
      <c r="IU107" s="161"/>
      <c r="IV107" s="161"/>
    </row>
    <row r="108" spans="9:256" s="160" customFormat="1" ht="12.75" x14ac:dyDescent="0.2"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  <c r="GW108" s="161"/>
      <c r="GX108" s="161"/>
      <c r="GY108" s="161"/>
      <c r="GZ108" s="161"/>
      <c r="HA108" s="161"/>
      <c r="HB108" s="161"/>
      <c r="HC108" s="161"/>
      <c r="HD108" s="161"/>
      <c r="HE108" s="161"/>
      <c r="HF108" s="161"/>
      <c r="HG108" s="161"/>
      <c r="HH108" s="161"/>
      <c r="HI108" s="161"/>
      <c r="HJ108" s="161"/>
      <c r="HK108" s="161"/>
      <c r="HL108" s="161"/>
      <c r="HM108" s="161"/>
      <c r="HN108" s="161"/>
      <c r="HO108" s="161"/>
      <c r="HP108" s="161"/>
      <c r="HQ108" s="161"/>
      <c r="HR108" s="161"/>
      <c r="HS108" s="161"/>
      <c r="HT108" s="161"/>
      <c r="HU108" s="161"/>
      <c r="HV108" s="161"/>
      <c r="HW108" s="161"/>
      <c r="HX108" s="161"/>
      <c r="HY108" s="161"/>
      <c r="HZ108" s="161"/>
      <c r="IA108" s="161"/>
      <c r="IB108" s="161"/>
      <c r="IC108" s="161"/>
      <c r="ID108" s="161"/>
      <c r="IE108" s="161"/>
      <c r="IF108" s="161"/>
      <c r="IG108" s="161"/>
      <c r="IH108" s="161"/>
      <c r="II108" s="161"/>
      <c r="IJ108" s="161"/>
      <c r="IK108" s="161"/>
      <c r="IL108" s="161"/>
      <c r="IM108" s="161"/>
      <c r="IN108" s="161"/>
      <c r="IO108" s="161"/>
      <c r="IP108" s="161"/>
      <c r="IQ108" s="161"/>
      <c r="IR108" s="161"/>
      <c r="IS108" s="161"/>
      <c r="IT108" s="161"/>
      <c r="IU108" s="161"/>
      <c r="IV108" s="161"/>
    </row>
    <row r="109" spans="9:256" s="160" customFormat="1" ht="12.75" x14ac:dyDescent="0.2"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  <c r="GK109" s="161"/>
      <c r="GL109" s="161"/>
      <c r="GM109" s="161"/>
      <c r="GN109" s="161"/>
      <c r="GO109" s="161"/>
      <c r="GP109" s="161"/>
      <c r="GQ109" s="161"/>
      <c r="GR109" s="161"/>
      <c r="GS109" s="161"/>
      <c r="GT109" s="161"/>
      <c r="GU109" s="161"/>
      <c r="GV109" s="161"/>
      <c r="GW109" s="161"/>
      <c r="GX109" s="161"/>
      <c r="GY109" s="161"/>
      <c r="GZ109" s="161"/>
      <c r="HA109" s="161"/>
      <c r="HB109" s="161"/>
      <c r="HC109" s="161"/>
      <c r="HD109" s="161"/>
      <c r="HE109" s="161"/>
      <c r="HF109" s="161"/>
      <c r="HG109" s="161"/>
      <c r="HH109" s="161"/>
      <c r="HI109" s="161"/>
      <c r="HJ109" s="161"/>
      <c r="HK109" s="161"/>
      <c r="HL109" s="161"/>
      <c r="HM109" s="161"/>
      <c r="HN109" s="161"/>
      <c r="HO109" s="161"/>
      <c r="HP109" s="161"/>
      <c r="HQ109" s="161"/>
      <c r="HR109" s="161"/>
      <c r="HS109" s="161"/>
      <c r="HT109" s="161"/>
      <c r="HU109" s="161"/>
      <c r="HV109" s="161"/>
      <c r="HW109" s="161"/>
      <c r="HX109" s="161"/>
      <c r="HY109" s="161"/>
      <c r="HZ109" s="161"/>
      <c r="IA109" s="161"/>
      <c r="IB109" s="161"/>
      <c r="IC109" s="161"/>
      <c r="ID109" s="161"/>
      <c r="IE109" s="161"/>
      <c r="IF109" s="161"/>
      <c r="IG109" s="161"/>
      <c r="IH109" s="161"/>
      <c r="II109" s="161"/>
      <c r="IJ109" s="161"/>
      <c r="IK109" s="161"/>
      <c r="IL109" s="161"/>
      <c r="IM109" s="161"/>
      <c r="IN109" s="161"/>
      <c r="IO109" s="161"/>
      <c r="IP109" s="161"/>
      <c r="IQ109" s="161"/>
      <c r="IR109" s="161"/>
      <c r="IS109" s="161"/>
      <c r="IT109" s="161"/>
      <c r="IU109" s="161"/>
      <c r="IV109" s="161"/>
    </row>
    <row r="110" spans="9:256" s="160" customFormat="1" ht="12.75" x14ac:dyDescent="0.2"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O110" s="161"/>
      <c r="EP110" s="161"/>
      <c r="EQ110" s="161"/>
      <c r="ER110" s="161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  <c r="FD110" s="161"/>
      <c r="FE110" s="161"/>
      <c r="FF110" s="161"/>
      <c r="FG110" s="161"/>
      <c r="FH110" s="161"/>
      <c r="FI110" s="161"/>
      <c r="FJ110" s="161"/>
      <c r="FK110" s="161"/>
      <c r="FL110" s="161"/>
      <c r="FM110" s="161"/>
      <c r="FN110" s="161"/>
      <c r="FO110" s="161"/>
      <c r="FP110" s="161"/>
      <c r="FQ110" s="161"/>
      <c r="FR110" s="161"/>
      <c r="FS110" s="161"/>
      <c r="FT110" s="161"/>
      <c r="FU110" s="161"/>
      <c r="FV110" s="161"/>
      <c r="FW110" s="161"/>
      <c r="FX110" s="161"/>
      <c r="FY110" s="161"/>
      <c r="FZ110" s="161"/>
      <c r="GA110" s="161"/>
      <c r="GB110" s="161"/>
      <c r="GC110" s="161"/>
      <c r="GD110" s="161"/>
      <c r="GE110" s="161"/>
      <c r="GF110" s="161"/>
      <c r="GG110" s="161"/>
      <c r="GH110" s="161"/>
      <c r="GI110" s="161"/>
      <c r="GJ110" s="161"/>
      <c r="GK110" s="161"/>
      <c r="GL110" s="161"/>
      <c r="GM110" s="161"/>
      <c r="GN110" s="161"/>
      <c r="GO110" s="161"/>
      <c r="GP110" s="161"/>
      <c r="GQ110" s="161"/>
      <c r="GR110" s="161"/>
      <c r="GS110" s="161"/>
      <c r="GT110" s="161"/>
      <c r="GU110" s="161"/>
      <c r="GV110" s="161"/>
      <c r="GW110" s="161"/>
      <c r="GX110" s="161"/>
      <c r="GY110" s="161"/>
      <c r="GZ110" s="161"/>
      <c r="HA110" s="161"/>
      <c r="HB110" s="161"/>
      <c r="HC110" s="161"/>
      <c r="HD110" s="161"/>
      <c r="HE110" s="161"/>
      <c r="HF110" s="161"/>
      <c r="HG110" s="161"/>
      <c r="HH110" s="161"/>
      <c r="HI110" s="161"/>
      <c r="HJ110" s="161"/>
      <c r="HK110" s="161"/>
      <c r="HL110" s="161"/>
      <c r="HM110" s="161"/>
      <c r="HN110" s="161"/>
      <c r="HO110" s="161"/>
      <c r="HP110" s="161"/>
      <c r="HQ110" s="161"/>
      <c r="HR110" s="161"/>
      <c r="HS110" s="161"/>
      <c r="HT110" s="161"/>
      <c r="HU110" s="161"/>
      <c r="HV110" s="161"/>
      <c r="HW110" s="161"/>
      <c r="HX110" s="161"/>
      <c r="HY110" s="161"/>
      <c r="HZ110" s="161"/>
      <c r="IA110" s="161"/>
      <c r="IB110" s="161"/>
      <c r="IC110" s="161"/>
      <c r="ID110" s="161"/>
      <c r="IE110" s="161"/>
      <c r="IF110" s="161"/>
      <c r="IG110" s="161"/>
      <c r="IH110" s="161"/>
      <c r="II110" s="161"/>
      <c r="IJ110" s="161"/>
      <c r="IK110" s="161"/>
      <c r="IL110" s="161"/>
      <c r="IM110" s="161"/>
      <c r="IN110" s="161"/>
      <c r="IO110" s="161"/>
      <c r="IP110" s="161"/>
      <c r="IQ110" s="161"/>
      <c r="IR110" s="161"/>
      <c r="IS110" s="161"/>
      <c r="IT110" s="161"/>
      <c r="IU110" s="161"/>
      <c r="IV110" s="161"/>
    </row>
    <row r="111" spans="9:256" s="160" customFormat="1" ht="12.75" x14ac:dyDescent="0.2"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1"/>
      <c r="CD111" s="161"/>
      <c r="CE111" s="161"/>
      <c r="CF111" s="161"/>
      <c r="CG111" s="161"/>
      <c r="CH111" s="161"/>
      <c r="CI111" s="161"/>
      <c r="CJ111" s="161"/>
      <c r="CK111" s="161"/>
      <c r="CL111" s="161"/>
      <c r="CM111" s="161"/>
      <c r="CN111" s="161"/>
      <c r="CO111" s="161"/>
      <c r="CP111" s="161"/>
      <c r="CQ111" s="161"/>
      <c r="CR111" s="161"/>
      <c r="CS111" s="161"/>
      <c r="CT111" s="161"/>
      <c r="CU111" s="161"/>
      <c r="CV111" s="161"/>
      <c r="CW111" s="161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1"/>
      <c r="DJ111" s="161"/>
      <c r="DK111" s="161"/>
      <c r="DL111" s="161"/>
      <c r="DM111" s="161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O111" s="161"/>
      <c r="EP111" s="161"/>
      <c r="EQ111" s="161"/>
      <c r="ER111" s="161"/>
      <c r="ES111" s="161"/>
      <c r="ET111" s="161"/>
      <c r="EU111" s="161"/>
      <c r="EV111" s="161"/>
      <c r="EW111" s="161"/>
      <c r="EX111" s="161"/>
      <c r="EY111" s="161"/>
      <c r="EZ111" s="161"/>
      <c r="FA111" s="161"/>
      <c r="FB111" s="161"/>
      <c r="FC111" s="161"/>
      <c r="FD111" s="161"/>
      <c r="FE111" s="161"/>
      <c r="FF111" s="161"/>
      <c r="FG111" s="161"/>
      <c r="FH111" s="161"/>
      <c r="FI111" s="161"/>
      <c r="FJ111" s="161"/>
      <c r="FK111" s="161"/>
      <c r="FL111" s="161"/>
      <c r="FM111" s="161"/>
      <c r="FN111" s="161"/>
      <c r="FO111" s="161"/>
      <c r="FP111" s="161"/>
      <c r="FQ111" s="161"/>
      <c r="FR111" s="161"/>
      <c r="FS111" s="161"/>
      <c r="FT111" s="161"/>
      <c r="FU111" s="161"/>
      <c r="FV111" s="161"/>
      <c r="FW111" s="161"/>
      <c r="FX111" s="161"/>
      <c r="FY111" s="161"/>
      <c r="FZ111" s="161"/>
      <c r="GA111" s="161"/>
      <c r="GB111" s="161"/>
      <c r="GC111" s="161"/>
      <c r="GD111" s="161"/>
      <c r="GE111" s="161"/>
      <c r="GF111" s="161"/>
      <c r="GG111" s="161"/>
      <c r="GH111" s="161"/>
      <c r="GI111" s="161"/>
      <c r="GJ111" s="161"/>
      <c r="GK111" s="161"/>
      <c r="GL111" s="161"/>
      <c r="GM111" s="161"/>
      <c r="GN111" s="161"/>
      <c r="GO111" s="161"/>
      <c r="GP111" s="161"/>
      <c r="GQ111" s="161"/>
      <c r="GR111" s="161"/>
      <c r="GS111" s="161"/>
      <c r="GT111" s="161"/>
      <c r="GU111" s="161"/>
      <c r="GV111" s="161"/>
      <c r="GW111" s="161"/>
      <c r="GX111" s="161"/>
      <c r="GY111" s="161"/>
      <c r="GZ111" s="161"/>
      <c r="HA111" s="161"/>
      <c r="HB111" s="161"/>
      <c r="HC111" s="161"/>
      <c r="HD111" s="161"/>
      <c r="HE111" s="161"/>
      <c r="HF111" s="161"/>
      <c r="HG111" s="161"/>
      <c r="HH111" s="161"/>
      <c r="HI111" s="161"/>
      <c r="HJ111" s="161"/>
      <c r="HK111" s="161"/>
      <c r="HL111" s="161"/>
      <c r="HM111" s="161"/>
      <c r="HN111" s="161"/>
      <c r="HO111" s="161"/>
      <c r="HP111" s="161"/>
      <c r="HQ111" s="161"/>
      <c r="HR111" s="161"/>
      <c r="HS111" s="161"/>
      <c r="HT111" s="161"/>
      <c r="HU111" s="161"/>
      <c r="HV111" s="161"/>
      <c r="HW111" s="161"/>
      <c r="HX111" s="161"/>
      <c r="HY111" s="161"/>
      <c r="HZ111" s="161"/>
      <c r="IA111" s="161"/>
      <c r="IB111" s="161"/>
      <c r="IC111" s="161"/>
      <c r="ID111" s="161"/>
      <c r="IE111" s="161"/>
      <c r="IF111" s="161"/>
      <c r="IG111" s="161"/>
      <c r="IH111" s="161"/>
      <c r="II111" s="161"/>
      <c r="IJ111" s="161"/>
      <c r="IK111" s="161"/>
      <c r="IL111" s="161"/>
      <c r="IM111" s="161"/>
      <c r="IN111" s="161"/>
      <c r="IO111" s="161"/>
      <c r="IP111" s="161"/>
      <c r="IQ111" s="161"/>
      <c r="IR111" s="161"/>
      <c r="IS111" s="161"/>
      <c r="IT111" s="161"/>
      <c r="IU111" s="161"/>
      <c r="IV111" s="161"/>
    </row>
    <row r="112" spans="9:256" s="160" customFormat="1" ht="12.75" x14ac:dyDescent="0.2"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  <c r="AL112" s="161"/>
      <c r="AM112" s="161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61"/>
      <c r="AY112" s="161"/>
      <c r="AZ112" s="161"/>
      <c r="BA112" s="161"/>
      <c r="BB112" s="161"/>
      <c r="BC112" s="161"/>
      <c r="BD112" s="161"/>
      <c r="BE112" s="161"/>
      <c r="BF112" s="161"/>
      <c r="BG112" s="161"/>
      <c r="BH112" s="161"/>
      <c r="BI112" s="161"/>
      <c r="BJ112" s="161"/>
      <c r="BK112" s="161"/>
      <c r="BL112" s="161"/>
      <c r="BM112" s="161"/>
      <c r="BN112" s="161"/>
      <c r="BO112" s="161"/>
      <c r="BP112" s="161"/>
      <c r="BQ112" s="161"/>
      <c r="BR112" s="161"/>
      <c r="BS112" s="161"/>
      <c r="BT112" s="161"/>
      <c r="BU112" s="161"/>
      <c r="BV112" s="161"/>
      <c r="BW112" s="161"/>
      <c r="BX112" s="161"/>
      <c r="BY112" s="161"/>
      <c r="BZ112" s="161"/>
      <c r="CA112" s="161"/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61"/>
      <c r="CL112" s="161"/>
      <c r="CM112" s="161"/>
      <c r="CN112" s="161"/>
      <c r="CO112" s="161"/>
      <c r="CP112" s="161"/>
      <c r="CQ112" s="161"/>
      <c r="CR112" s="161"/>
      <c r="CS112" s="161"/>
      <c r="CT112" s="161"/>
      <c r="CU112" s="161"/>
      <c r="CV112" s="161"/>
      <c r="CW112" s="161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1"/>
      <c r="DJ112" s="161"/>
      <c r="DK112" s="161"/>
      <c r="DL112" s="161"/>
      <c r="DM112" s="161"/>
      <c r="DN112" s="161"/>
      <c r="DO112" s="161"/>
      <c r="DP112" s="161"/>
      <c r="DQ112" s="161"/>
      <c r="DR112" s="161"/>
      <c r="DS112" s="161"/>
      <c r="DT112" s="161"/>
      <c r="DU112" s="161"/>
      <c r="DV112" s="161"/>
      <c r="DW112" s="161"/>
      <c r="DX112" s="161"/>
      <c r="DY112" s="161"/>
      <c r="DZ112" s="161"/>
      <c r="EA112" s="161"/>
      <c r="EB112" s="161"/>
      <c r="EC112" s="161"/>
      <c r="ED112" s="161"/>
      <c r="EE112" s="161"/>
      <c r="EF112" s="161"/>
      <c r="EG112" s="161"/>
      <c r="EH112" s="161"/>
      <c r="EI112" s="161"/>
      <c r="EJ112" s="161"/>
      <c r="EK112" s="161"/>
      <c r="EL112" s="161"/>
      <c r="EM112" s="161"/>
      <c r="EN112" s="161"/>
      <c r="EO112" s="161"/>
      <c r="EP112" s="161"/>
      <c r="EQ112" s="161"/>
      <c r="ER112" s="161"/>
      <c r="ES112" s="161"/>
      <c r="ET112" s="161"/>
      <c r="EU112" s="161"/>
      <c r="EV112" s="161"/>
      <c r="EW112" s="161"/>
      <c r="EX112" s="161"/>
      <c r="EY112" s="161"/>
      <c r="EZ112" s="161"/>
      <c r="FA112" s="161"/>
      <c r="FB112" s="161"/>
      <c r="FC112" s="161"/>
      <c r="FD112" s="161"/>
      <c r="FE112" s="161"/>
      <c r="FF112" s="161"/>
      <c r="FG112" s="161"/>
      <c r="FH112" s="161"/>
      <c r="FI112" s="161"/>
      <c r="FJ112" s="161"/>
      <c r="FK112" s="161"/>
      <c r="FL112" s="161"/>
      <c r="FM112" s="161"/>
      <c r="FN112" s="161"/>
      <c r="FO112" s="161"/>
      <c r="FP112" s="161"/>
      <c r="FQ112" s="161"/>
      <c r="FR112" s="161"/>
      <c r="FS112" s="161"/>
      <c r="FT112" s="161"/>
      <c r="FU112" s="161"/>
      <c r="FV112" s="161"/>
      <c r="FW112" s="161"/>
      <c r="FX112" s="161"/>
      <c r="FY112" s="161"/>
      <c r="FZ112" s="161"/>
      <c r="GA112" s="161"/>
      <c r="GB112" s="161"/>
      <c r="GC112" s="161"/>
      <c r="GD112" s="161"/>
      <c r="GE112" s="161"/>
      <c r="GF112" s="161"/>
      <c r="GG112" s="161"/>
      <c r="GH112" s="161"/>
      <c r="GI112" s="161"/>
      <c r="GJ112" s="161"/>
      <c r="GK112" s="161"/>
      <c r="GL112" s="161"/>
      <c r="GM112" s="161"/>
      <c r="GN112" s="161"/>
      <c r="GO112" s="161"/>
      <c r="GP112" s="161"/>
      <c r="GQ112" s="161"/>
      <c r="GR112" s="161"/>
      <c r="GS112" s="161"/>
      <c r="GT112" s="161"/>
      <c r="GU112" s="161"/>
      <c r="GV112" s="161"/>
      <c r="GW112" s="161"/>
      <c r="GX112" s="161"/>
      <c r="GY112" s="161"/>
      <c r="GZ112" s="161"/>
      <c r="HA112" s="161"/>
      <c r="HB112" s="161"/>
      <c r="HC112" s="161"/>
      <c r="HD112" s="161"/>
      <c r="HE112" s="161"/>
      <c r="HF112" s="161"/>
      <c r="HG112" s="161"/>
      <c r="HH112" s="161"/>
      <c r="HI112" s="161"/>
      <c r="HJ112" s="161"/>
      <c r="HK112" s="161"/>
      <c r="HL112" s="161"/>
      <c r="HM112" s="161"/>
      <c r="HN112" s="161"/>
      <c r="HO112" s="161"/>
      <c r="HP112" s="161"/>
      <c r="HQ112" s="161"/>
      <c r="HR112" s="161"/>
      <c r="HS112" s="161"/>
      <c r="HT112" s="161"/>
      <c r="HU112" s="161"/>
      <c r="HV112" s="161"/>
      <c r="HW112" s="161"/>
      <c r="HX112" s="161"/>
      <c r="HY112" s="161"/>
      <c r="HZ112" s="161"/>
      <c r="IA112" s="161"/>
      <c r="IB112" s="161"/>
      <c r="IC112" s="161"/>
      <c r="ID112" s="161"/>
      <c r="IE112" s="161"/>
      <c r="IF112" s="161"/>
      <c r="IG112" s="161"/>
      <c r="IH112" s="161"/>
      <c r="II112" s="161"/>
      <c r="IJ112" s="161"/>
      <c r="IK112" s="161"/>
      <c r="IL112" s="161"/>
      <c r="IM112" s="161"/>
      <c r="IN112" s="161"/>
      <c r="IO112" s="161"/>
      <c r="IP112" s="161"/>
      <c r="IQ112" s="161"/>
      <c r="IR112" s="161"/>
      <c r="IS112" s="161"/>
      <c r="IT112" s="161"/>
      <c r="IU112" s="161"/>
      <c r="IV112" s="161"/>
    </row>
    <row r="113" spans="9:256" s="160" customFormat="1" ht="12.75" x14ac:dyDescent="0.2"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1"/>
      <c r="BO113" s="161"/>
      <c r="BP113" s="161"/>
      <c r="BQ113" s="161"/>
      <c r="BR113" s="161"/>
      <c r="BS113" s="161"/>
      <c r="BT113" s="161"/>
      <c r="BU113" s="161"/>
      <c r="BV113" s="161"/>
      <c r="BW113" s="161"/>
      <c r="BX113" s="161"/>
      <c r="BY113" s="161"/>
      <c r="BZ113" s="161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61"/>
      <c r="CL113" s="161"/>
      <c r="CM113" s="161"/>
      <c r="CN113" s="161"/>
      <c r="CO113" s="161"/>
      <c r="CP113" s="161"/>
      <c r="CQ113" s="161"/>
      <c r="CR113" s="161"/>
      <c r="CS113" s="161"/>
      <c r="CT113" s="161"/>
      <c r="CU113" s="161"/>
      <c r="CV113" s="161"/>
      <c r="CW113" s="161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1"/>
      <c r="DJ113" s="161"/>
      <c r="DK113" s="161"/>
      <c r="DL113" s="161"/>
      <c r="DM113" s="161"/>
      <c r="DN113" s="161"/>
      <c r="DO113" s="161"/>
      <c r="DP113" s="161"/>
      <c r="DQ113" s="161"/>
      <c r="DR113" s="161"/>
      <c r="DS113" s="161"/>
      <c r="DT113" s="161"/>
      <c r="DU113" s="161"/>
      <c r="DV113" s="161"/>
      <c r="DW113" s="161"/>
      <c r="DX113" s="161"/>
      <c r="DY113" s="161"/>
      <c r="DZ113" s="161"/>
      <c r="EA113" s="161"/>
      <c r="EB113" s="161"/>
      <c r="EC113" s="161"/>
      <c r="ED113" s="161"/>
      <c r="EE113" s="161"/>
      <c r="EF113" s="161"/>
      <c r="EG113" s="161"/>
      <c r="EH113" s="161"/>
      <c r="EI113" s="161"/>
      <c r="EJ113" s="161"/>
      <c r="EK113" s="161"/>
      <c r="EL113" s="161"/>
      <c r="EM113" s="161"/>
      <c r="EN113" s="161"/>
      <c r="EO113" s="161"/>
      <c r="EP113" s="161"/>
      <c r="EQ113" s="161"/>
      <c r="ER113" s="161"/>
      <c r="ES113" s="161"/>
      <c r="ET113" s="161"/>
      <c r="EU113" s="161"/>
      <c r="EV113" s="161"/>
      <c r="EW113" s="161"/>
      <c r="EX113" s="161"/>
      <c r="EY113" s="161"/>
      <c r="EZ113" s="161"/>
      <c r="FA113" s="161"/>
      <c r="FB113" s="161"/>
      <c r="FC113" s="161"/>
      <c r="FD113" s="161"/>
      <c r="FE113" s="161"/>
      <c r="FF113" s="161"/>
      <c r="FG113" s="161"/>
      <c r="FH113" s="161"/>
      <c r="FI113" s="161"/>
      <c r="FJ113" s="161"/>
      <c r="FK113" s="161"/>
      <c r="FL113" s="161"/>
      <c r="FM113" s="161"/>
      <c r="FN113" s="161"/>
      <c r="FO113" s="161"/>
      <c r="FP113" s="161"/>
      <c r="FQ113" s="161"/>
      <c r="FR113" s="161"/>
      <c r="FS113" s="161"/>
      <c r="FT113" s="161"/>
      <c r="FU113" s="161"/>
      <c r="FV113" s="161"/>
      <c r="FW113" s="161"/>
      <c r="FX113" s="161"/>
      <c r="FY113" s="161"/>
      <c r="FZ113" s="161"/>
      <c r="GA113" s="161"/>
      <c r="GB113" s="161"/>
      <c r="GC113" s="161"/>
      <c r="GD113" s="161"/>
      <c r="GE113" s="161"/>
      <c r="GF113" s="161"/>
      <c r="GG113" s="161"/>
      <c r="GH113" s="161"/>
      <c r="GI113" s="161"/>
      <c r="GJ113" s="161"/>
      <c r="GK113" s="161"/>
      <c r="GL113" s="161"/>
      <c r="GM113" s="161"/>
      <c r="GN113" s="161"/>
      <c r="GO113" s="161"/>
      <c r="GP113" s="161"/>
      <c r="GQ113" s="161"/>
      <c r="GR113" s="161"/>
      <c r="GS113" s="161"/>
      <c r="GT113" s="161"/>
      <c r="GU113" s="161"/>
      <c r="GV113" s="161"/>
      <c r="GW113" s="161"/>
      <c r="GX113" s="161"/>
      <c r="GY113" s="161"/>
      <c r="GZ113" s="161"/>
      <c r="HA113" s="161"/>
      <c r="HB113" s="161"/>
      <c r="HC113" s="161"/>
      <c r="HD113" s="161"/>
      <c r="HE113" s="161"/>
      <c r="HF113" s="161"/>
      <c r="HG113" s="161"/>
      <c r="HH113" s="161"/>
      <c r="HI113" s="161"/>
      <c r="HJ113" s="161"/>
      <c r="HK113" s="161"/>
      <c r="HL113" s="161"/>
      <c r="HM113" s="161"/>
      <c r="HN113" s="161"/>
      <c r="HO113" s="161"/>
      <c r="HP113" s="161"/>
      <c r="HQ113" s="161"/>
      <c r="HR113" s="161"/>
      <c r="HS113" s="161"/>
      <c r="HT113" s="161"/>
      <c r="HU113" s="161"/>
      <c r="HV113" s="161"/>
      <c r="HW113" s="161"/>
      <c r="HX113" s="161"/>
      <c r="HY113" s="161"/>
      <c r="HZ113" s="161"/>
      <c r="IA113" s="161"/>
      <c r="IB113" s="161"/>
      <c r="IC113" s="161"/>
      <c r="ID113" s="161"/>
      <c r="IE113" s="161"/>
      <c r="IF113" s="161"/>
      <c r="IG113" s="161"/>
      <c r="IH113" s="161"/>
      <c r="II113" s="161"/>
      <c r="IJ113" s="161"/>
      <c r="IK113" s="161"/>
      <c r="IL113" s="161"/>
      <c r="IM113" s="161"/>
      <c r="IN113" s="161"/>
      <c r="IO113" s="161"/>
      <c r="IP113" s="161"/>
      <c r="IQ113" s="161"/>
      <c r="IR113" s="161"/>
      <c r="IS113" s="161"/>
      <c r="IT113" s="161"/>
      <c r="IU113" s="161"/>
      <c r="IV113" s="161"/>
    </row>
    <row r="114" spans="9:256" s="160" customFormat="1" ht="12.75" x14ac:dyDescent="0.2"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1"/>
      <c r="BN114" s="161"/>
      <c r="BO114" s="161"/>
      <c r="BP114" s="161"/>
      <c r="BQ114" s="161"/>
      <c r="BR114" s="161"/>
      <c r="BS114" s="161"/>
      <c r="BT114" s="161"/>
      <c r="BU114" s="161"/>
      <c r="BV114" s="161"/>
      <c r="BW114" s="161"/>
      <c r="BX114" s="161"/>
      <c r="BY114" s="161"/>
      <c r="BZ114" s="161"/>
      <c r="CA114" s="161"/>
      <c r="CB114" s="161"/>
      <c r="CC114" s="161"/>
      <c r="CD114" s="161"/>
      <c r="CE114" s="161"/>
      <c r="CF114" s="161"/>
      <c r="CG114" s="161"/>
      <c r="CH114" s="161"/>
      <c r="CI114" s="161"/>
      <c r="CJ114" s="161"/>
      <c r="CK114" s="161"/>
      <c r="CL114" s="161"/>
      <c r="CM114" s="161"/>
      <c r="CN114" s="161"/>
      <c r="CO114" s="161"/>
      <c r="CP114" s="161"/>
      <c r="CQ114" s="161"/>
      <c r="CR114" s="161"/>
      <c r="CS114" s="161"/>
      <c r="CT114" s="161"/>
      <c r="CU114" s="161"/>
      <c r="CV114" s="161"/>
      <c r="CW114" s="161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1"/>
      <c r="DJ114" s="161"/>
      <c r="DK114" s="161"/>
      <c r="DL114" s="161"/>
      <c r="DM114" s="161"/>
      <c r="DN114" s="161"/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  <c r="EA114" s="161"/>
      <c r="EB114" s="161"/>
      <c r="EC114" s="161"/>
      <c r="ED114" s="161"/>
      <c r="EE114" s="161"/>
      <c r="EF114" s="161"/>
      <c r="EG114" s="161"/>
      <c r="EH114" s="161"/>
      <c r="EI114" s="161"/>
      <c r="EJ114" s="161"/>
      <c r="EK114" s="161"/>
      <c r="EL114" s="161"/>
      <c r="EM114" s="161"/>
      <c r="EN114" s="161"/>
      <c r="EO114" s="161"/>
      <c r="EP114" s="161"/>
      <c r="EQ114" s="161"/>
      <c r="ER114" s="161"/>
      <c r="ES114" s="161"/>
      <c r="ET114" s="161"/>
      <c r="EU114" s="161"/>
      <c r="EV114" s="161"/>
      <c r="EW114" s="161"/>
      <c r="EX114" s="161"/>
      <c r="EY114" s="161"/>
      <c r="EZ114" s="161"/>
      <c r="FA114" s="161"/>
      <c r="FB114" s="161"/>
      <c r="FC114" s="161"/>
      <c r="FD114" s="161"/>
      <c r="FE114" s="161"/>
      <c r="FF114" s="161"/>
      <c r="FG114" s="161"/>
      <c r="FH114" s="161"/>
      <c r="FI114" s="161"/>
      <c r="FJ114" s="161"/>
      <c r="FK114" s="161"/>
      <c r="FL114" s="161"/>
      <c r="FM114" s="161"/>
      <c r="FN114" s="161"/>
      <c r="FO114" s="161"/>
      <c r="FP114" s="161"/>
      <c r="FQ114" s="161"/>
      <c r="FR114" s="161"/>
      <c r="FS114" s="161"/>
      <c r="FT114" s="161"/>
      <c r="FU114" s="161"/>
      <c r="FV114" s="161"/>
      <c r="FW114" s="161"/>
      <c r="FX114" s="161"/>
      <c r="FY114" s="161"/>
      <c r="FZ114" s="161"/>
      <c r="GA114" s="161"/>
      <c r="GB114" s="161"/>
      <c r="GC114" s="161"/>
      <c r="GD114" s="161"/>
      <c r="GE114" s="161"/>
      <c r="GF114" s="161"/>
      <c r="GG114" s="161"/>
      <c r="GH114" s="161"/>
      <c r="GI114" s="161"/>
      <c r="GJ114" s="161"/>
      <c r="GK114" s="161"/>
      <c r="GL114" s="161"/>
      <c r="GM114" s="161"/>
      <c r="GN114" s="161"/>
      <c r="GO114" s="161"/>
      <c r="GP114" s="161"/>
      <c r="GQ114" s="161"/>
      <c r="GR114" s="161"/>
      <c r="GS114" s="161"/>
      <c r="GT114" s="161"/>
      <c r="GU114" s="161"/>
      <c r="GV114" s="161"/>
      <c r="GW114" s="161"/>
      <c r="GX114" s="161"/>
      <c r="GY114" s="161"/>
      <c r="GZ114" s="161"/>
      <c r="HA114" s="161"/>
      <c r="HB114" s="161"/>
      <c r="HC114" s="161"/>
      <c r="HD114" s="161"/>
      <c r="HE114" s="161"/>
      <c r="HF114" s="161"/>
      <c r="HG114" s="161"/>
      <c r="HH114" s="161"/>
      <c r="HI114" s="161"/>
      <c r="HJ114" s="161"/>
      <c r="HK114" s="161"/>
      <c r="HL114" s="161"/>
      <c r="HM114" s="161"/>
      <c r="HN114" s="161"/>
      <c r="HO114" s="161"/>
      <c r="HP114" s="161"/>
      <c r="HQ114" s="161"/>
      <c r="HR114" s="161"/>
      <c r="HS114" s="161"/>
      <c r="HT114" s="161"/>
      <c r="HU114" s="161"/>
      <c r="HV114" s="161"/>
      <c r="HW114" s="161"/>
      <c r="HX114" s="161"/>
      <c r="HY114" s="161"/>
      <c r="HZ114" s="161"/>
      <c r="IA114" s="161"/>
      <c r="IB114" s="161"/>
      <c r="IC114" s="161"/>
      <c r="ID114" s="161"/>
      <c r="IE114" s="161"/>
      <c r="IF114" s="161"/>
      <c r="IG114" s="161"/>
      <c r="IH114" s="161"/>
      <c r="II114" s="161"/>
      <c r="IJ114" s="161"/>
      <c r="IK114" s="161"/>
      <c r="IL114" s="161"/>
      <c r="IM114" s="161"/>
      <c r="IN114" s="161"/>
      <c r="IO114" s="161"/>
      <c r="IP114" s="161"/>
      <c r="IQ114" s="161"/>
      <c r="IR114" s="161"/>
      <c r="IS114" s="161"/>
      <c r="IT114" s="161"/>
      <c r="IU114" s="161"/>
      <c r="IV114" s="161"/>
    </row>
    <row r="115" spans="9:256" s="160" customFormat="1" ht="12.75" x14ac:dyDescent="0.2"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  <c r="GK115" s="161"/>
      <c r="GL115" s="161"/>
      <c r="GM115" s="161"/>
      <c r="GN115" s="161"/>
      <c r="GO115" s="161"/>
      <c r="GP115" s="161"/>
      <c r="GQ115" s="161"/>
      <c r="GR115" s="161"/>
      <c r="GS115" s="161"/>
      <c r="GT115" s="161"/>
      <c r="GU115" s="161"/>
      <c r="GV115" s="161"/>
      <c r="GW115" s="161"/>
      <c r="GX115" s="161"/>
      <c r="GY115" s="161"/>
      <c r="GZ115" s="161"/>
      <c r="HA115" s="161"/>
      <c r="HB115" s="161"/>
      <c r="HC115" s="161"/>
      <c r="HD115" s="161"/>
      <c r="HE115" s="161"/>
      <c r="HF115" s="161"/>
      <c r="HG115" s="161"/>
      <c r="HH115" s="161"/>
      <c r="HI115" s="161"/>
      <c r="HJ115" s="161"/>
      <c r="HK115" s="161"/>
      <c r="HL115" s="161"/>
      <c r="HM115" s="161"/>
      <c r="HN115" s="161"/>
      <c r="HO115" s="161"/>
      <c r="HP115" s="161"/>
      <c r="HQ115" s="161"/>
      <c r="HR115" s="161"/>
      <c r="HS115" s="161"/>
      <c r="HT115" s="161"/>
      <c r="HU115" s="161"/>
      <c r="HV115" s="161"/>
      <c r="HW115" s="161"/>
      <c r="HX115" s="161"/>
      <c r="HY115" s="161"/>
      <c r="HZ115" s="161"/>
      <c r="IA115" s="161"/>
      <c r="IB115" s="161"/>
      <c r="IC115" s="161"/>
      <c r="ID115" s="161"/>
      <c r="IE115" s="161"/>
      <c r="IF115" s="161"/>
      <c r="IG115" s="161"/>
      <c r="IH115" s="161"/>
      <c r="II115" s="161"/>
      <c r="IJ115" s="161"/>
      <c r="IK115" s="161"/>
      <c r="IL115" s="161"/>
      <c r="IM115" s="161"/>
      <c r="IN115" s="161"/>
      <c r="IO115" s="161"/>
      <c r="IP115" s="161"/>
      <c r="IQ115" s="161"/>
      <c r="IR115" s="161"/>
      <c r="IS115" s="161"/>
      <c r="IT115" s="161"/>
      <c r="IU115" s="161"/>
      <c r="IV115" s="161"/>
    </row>
    <row r="116" spans="9:256" s="160" customFormat="1" ht="12.75" x14ac:dyDescent="0.2"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  <c r="GK116" s="161"/>
      <c r="GL116" s="161"/>
      <c r="GM116" s="161"/>
      <c r="GN116" s="161"/>
      <c r="GO116" s="161"/>
      <c r="GP116" s="161"/>
      <c r="GQ116" s="161"/>
      <c r="GR116" s="161"/>
      <c r="GS116" s="161"/>
      <c r="GT116" s="161"/>
      <c r="GU116" s="161"/>
      <c r="GV116" s="161"/>
      <c r="GW116" s="161"/>
      <c r="GX116" s="161"/>
      <c r="GY116" s="161"/>
      <c r="GZ116" s="161"/>
      <c r="HA116" s="161"/>
      <c r="HB116" s="161"/>
      <c r="HC116" s="161"/>
      <c r="HD116" s="161"/>
      <c r="HE116" s="161"/>
      <c r="HF116" s="161"/>
      <c r="HG116" s="161"/>
      <c r="HH116" s="161"/>
      <c r="HI116" s="161"/>
      <c r="HJ116" s="161"/>
      <c r="HK116" s="161"/>
      <c r="HL116" s="161"/>
      <c r="HM116" s="161"/>
      <c r="HN116" s="161"/>
      <c r="HO116" s="161"/>
      <c r="HP116" s="161"/>
      <c r="HQ116" s="161"/>
      <c r="HR116" s="161"/>
      <c r="HS116" s="161"/>
      <c r="HT116" s="161"/>
      <c r="HU116" s="161"/>
      <c r="HV116" s="161"/>
      <c r="HW116" s="161"/>
      <c r="HX116" s="161"/>
      <c r="HY116" s="161"/>
      <c r="HZ116" s="161"/>
      <c r="IA116" s="161"/>
      <c r="IB116" s="161"/>
      <c r="IC116" s="161"/>
      <c r="ID116" s="161"/>
      <c r="IE116" s="161"/>
      <c r="IF116" s="161"/>
      <c r="IG116" s="161"/>
      <c r="IH116" s="161"/>
      <c r="II116" s="161"/>
      <c r="IJ116" s="161"/>
      <c r="IK116" s="161"/>
      <c r="IL116" s="161"/>
      <c r="IM116" s="161"/>
      <c r="IN116" s="161"/>
      <c r="IO116" s="161"/>
      <c r="IP116" s="161"/>
      <c r="IQ116" s="161"/>
      <c r="IR116" s="161"/>
      <c r="IS116" s="161"/>
      <c r="IT116" s="161"/>
      <c r="IU116" s="161"/>
      <c r="IV116" s="161"/>
    </row>
    <row r="117" spans="9:256" s="160" customFormat="1" ht="12.75" x14ac:dyDescent="0.2"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1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61"/>
      <c r="BY117" s="161"/>
      <c r="BZ117" s="161"/>
      <c r="CA117" s="161"/>
      <c r="CB117" s="161"/>
      <c r="CC117" s="161"/>
      <c r="CD117" s="161"/>
      <c r="CE117" s="161"/>
      <c r="CF117" s="161"/>
      <c r="CG117" s="161"/>
      <c r="CH117" s="161"/>
      <c r="CI117" s="161"/>
      <c r="CJ117" s="161"/>
      <c r="CK117" s="161"/>
      <c r="CL117" s="161"/>
      <c r="CM117" s="161"/>
      <c r="CN117" s="161"/>
      <c r="CO117" s="161"/>
      <c r="CP117" s="161"/>
      <c r="CQ117" s="161"/>
      <c r="CR117" s="161"/>
      <c r="CS117" s="161"/>
      <c r="CT117" s="161"/>
      <c r="CU117" s="161"/>
      <c r="CV117" s="161"/>
      <c r="CW117" s="161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1"/>
      <c r="DJ117" s="161"/>
      <c r="DK117" s="161"/>
      <c r="DL117" s="161"/>
      <c r="DM117" s="161"/>
      <c r="DN117" s="161"/>
      <c r="DO117" s="161"/>
      <c r="DP117" s="161"/>
      <c r="DQ117" s="161"/>
      <c r="DR117" s="161"/>
      <c r="DS117" s="161"/>
      <c r="DT117" s="161"/>
      <c r="DU117" s="161"/>
      <c r="DV117" s="161"/>
      <c r="DW117" s="161"/>
      <c r="DX117" s="161"/>
      <c r="DY117" s="161"/>
      <c r="DZ117" s="161"/>
      <c r="EA117" s="161"/>
      <c r="EB117" s="161"/>
      <c r="EC117" s="161"/>
      <c r="ED117" s="161"/>
      <c r="EE117" s="161"/>
      <c r="EF117" s="161"/>
      <c r="EG117" s="161"/>
      <c r="EH117" s="161"/>
      <c r="EI117" s="161"/>
      <c r="EJ117" s="161"/>
      <c r="EK117" s="161"/>
      <c r="EL117" s="161"/>
      <c r="EM117" s="161"/>
      <c r="EN117" s="161"/>
      <c r="EO117" s="161"/>
      <c r="EP117" s="161"/>
      <c r="EQ117" s="161"/>
      <c r="ER117" s="161"/>
      <c r="ES117" s="161"/>
      <c r="ET117" s="161"/>
      <c r="EU117" s="161"/>
      <c r="EV117" s="161"/>
      <c r="EW117" s="161"/>
      <c r="EX117" s="161"/>
      <c r="EY117" s="161"/>
      <c r="EZ117" s="161"/>
      <c r="FA117" s="161"/>
      <c r="FB117" s="161"/>
      <c r="FC117" s="161"/>
      <c r="FD117" s="161"/>
      <c r="FE117" s="161"/>
      <c r="FF117" s="161"/>
      <c r="FG117" s="161"/>
      <c r="FH117" s="161"/>
      <c r="FI117" s="161"/>
      <c r="FJ117" s="161"/>
      <c r="FK117" s="161"/>
      <c r="FL117" s="161"/>
      <c r="FM117" s="161"/>
      <c r="FN117" s="161"/>
      <c r="FO117" s="161"/>
      <c r="FP117" s="161"/>
      <c r="FQ117" s="161"/>
      <c r="FR117" s="161"/>
      <c r="FS117" s="161"/>
      <c r="FT117" s="161"/>
      <c r="FU117" s="161"/>
      <c r="FV117" s="161"/>
      <c r="FW117" s="161"/>
      <c r="FX117" s="161"/>
      <c r="FY117" s="161"/>
      <c r="FZ117" s="161"/>
      <c r="GA117" s="161"/>
      <c r="GB117" s="161"/>
      <c r="GC117" s="161"/>
      <c r="GD117" s="161"/>
      <c r="GE117" s="161"/>
      <c r="GF117" s="161"/>
      <c r="GG117" s="161"/>
      <c r="GH117" s="161"/>
      <c r="GI117" s="161"/>
      <c r="GJ117" s="161"/>
      <c r="GK117" s="161"/>
      <c r="GL117" s="161"/>
      <c r="GM117" s="161"/>
      <c r="GN117" s="161"/>
      <c r="GO117" s="161"/>
      <c r="GP117" s="161"/>
      <c r="GQ117" s="161"/>
      <c r="GR117" s="161"/>
      <c r="GS117" s="161"/>
      <c r="GT117" s="161"/>
      <c r="GU117" s="161"/>
      <c r="GV117" s="161"/>
      <c r="GW117" s="161"/>
      <c r="GX117" s="161"/>
      <c r="GY117" s="161"/>
      <c r="GZ117" s="161"/>
      <c r="HA117" s="161"/>
      <c r="HB117" s="161"/>
      <c r="HC117" s="161"/>
      <c r="HD117" s="161"/>
      <c r="HE117" s="161"/>
      <c r="HF117" s="161"/>
      <c r="HG117" s="161"/>
      <c r="HH117" s="161"/>
      <c r="HI117" s="161"/>
      <c r="HJ117" s="161"/>
      <c r="HK117" s="161"/>
      <c r="HL117" s="161"/>
      <c r="HM117" s="161"/>
      <c r="HN117" s="161"/>
      <c r="HO117" s="161"/>
      <c r="HP117" s="161"/>
      <c r="HQ117" s="161"/>
      <c r="HR117" s="161"/>
      <c r="HS117" s="161"/>
      <c r="HT117" s="161"/>
      <c r="HU117" s="161"/>
      <c r="HV117" s="161"/>
      <c r="HW117" s="161"/>
      <c r="HX117" s="161"/>
      <c r="HY117" s="161"/>
      <c r="HZ117" s="161"/>
      <c r="IA117" s="161"/>
      <c r="IB117" s="161"/>
      <c r="IC117" s="161"/>
      <c r="ID117" s="161"/>
      <c r="IE117" s="161"/>
      <c r="IF117" s="161"/>
      <c r="IG117" s="161"/>
      <c r="IH117" s="161"/>
      <c r="II117" s="161"/>
      <c r="IJ117" s="161"/>
      <c r="IK117" s="161"/>
      <c r="IL117" s="161"/>
      <c r="IM117" s="161"/>
      <c r="IN117" s="161"/>
      <c r="IO117" s="161"/>
      <c r="IP117" s="161"/>
      <c r="IQ117" s="161"/>
      <c r="IR117" s="161"/>
      <c r="IS117" s="161"/>
      <c r="IT117" s="161"/>
      <c r="IU117" s="161"/>
      <c r="IV117" s="161"/>
    </row>
  </sheetData>
  <sheetProtection algorithmName="SHA-512" hashValue="QpM4jSVFZ7qVMM0qgtituSRoYMnlK7jQ9sKygqpEjsgi8m1DFSrbdherifxXPYtZnYMx/EHHY+fDuPKYwXYlNw==" saltValue="B8ImecNoBowtu+gHy0xE0A==" spinCount="100000" sheet="1" objects="1" scenarios="1" selectLockedCells="1"/>
  <mergeCells count="5">
    <mergeCell ref="A34:B34"/>
    <mergeCell ref="B4:C4"/>
    <mergeCell ref="A6:B6"/>
    <mergeCell ref="A12:B12"/>
    <mergeCell ref="A33:B33"/>
  </mergeCells>
  <conditionalFormatting sqref="C29">
    <cfRule type="cellIs" dxfId="14" priority="9" operator="lessThan">
      <formula>0</formula>
    </cfRule>
  </conditionalFormatting>
  <conditionalFormatting sqref="C31">
    <cfRule type="cellIs" dxfId="13" priority="8" operator="lessThan">
      <formula>0.4</formula>
    </cfRule>
  </conditionalFormatting>
  <conditionalFormatting sqref="C32">
    <cfRule type="cellIs" dxfId="12" priority="7" operator="lessThan">
      <formula>0.15</formula>
    </cfRule>
  </conditionalFormatting>
  <conditionalFormatting sqref="C33">
    <cfRule type="cellIs" dxfId="11" priority="6" operator="notEqual">
      <formula>""</formula>
    </cfRule>
  </conditionalFormatting>
  <conditionalFormatting sqref="D32">
    <cfRule type="expression" dxfId="10" priority="5" stopIfTrue="1">
      <formula>C32&lt;15%</formula>
    </cfRule>
  </conditionalFormatting>
  <conditionalFormatting sqref="E32">
    <cfRule type="expression" dxfId="9" priority="4" stopIfTrue="1">
      <formula>$C$32&lt;15%</formula>
    </cfRule>
  </conditionalFormatting>
  <conditionalFormatting sqref="F32">
    <cfRule type="expression" dxfId="8" priority="3" stopIfTrue="1">
      <formula>$C$32&lt;15%</formula>
    </cfRule>
  </conditionalFormatting>
  <conditionalFormatting sqref="G32">
    <cfRule type="expression" dxfId="7" priority="2" stopIfTrue="1">
      <formula>$C$32&lt;15%</formula>
    </cfRule>
  </conditionalFormatting>
  <conditionalFormatting sqref="D31:G31">
    <cfRule type="expression" dxfId="6" priority="1" stopIfTrue="1">
      <formula>$C$31&lt;40%</formula>
    </cfRule>
  </conditionalFormatting>
  <dataValidations count="1">
    <dataValidation type="list" allowBlank="1" showInputMessage="1" showErrorMessage="1" sqref="C12">
      <formula1>HT_Pension</formula1>
    </dataValidation>
  </dataValidations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workbookViewId="0">
      <selection activeCell="D15" sqref="D15"/>
    </sheetView>
  </sheetViews>
  <sheetFormatPr baseColWidth="10" defaultRowHeight="15" customHeight="1" x14ac:dyDescent="0.2"/>
  <cols>
    <col min="1" max="2" width="11" style="167"/>
    <col min="3" max="3" width="21.875" style="167" customWidth="1"/>
    <col min="4" max="4" width="11" style="167"/>
    <col min="5" max="5" width="12" style="167" customWidth="1"/>
    <col min="6" max="6" width="11" style="167"/>
    <col min="7" max="7" width="11" style="167" customWidth="1"/>
    <col min="8" max="16384" width="11" style="167"/>
  </cols>
  <sheetData>
    <row r="3" spans="2:6" ht="30" customHeight="1" x14ac:dyDescent="0.2">
      <c r="B3" s="377" t="s">
        <v>133</v>
      </c>
      <c r="C3" s="377"/>
      <c r="D3" s="377"/>
      <c r="E3" s="377"/>
      <c r="F3" s="377"/>
    </row>
    <row r="5" spans="2:6" ht="15" customHeight="1" x14ac:dyDescent="0.2">
      <c r="B5" s="167" t="s">
        <v>130</v>
      </c>
      <c r="C5" s="167" t="s">
        <v>131</v>
      </c>
    </row>
    <row r="6" spans="2:6" ht="15" customHeight="1" x14ac:dyDescent="0.2">
      <c r="B6" s="167" t="s">
        <v>132</v>
      </c>
      <c r="C6" s="167" t="s">
        <v>141</v>
      </c>
    </row>
    <row r="7" spans="2:6" ht="15" customHeight="1" x14ac:dyDescent="0.2">
      <c r="B7" s="168" t="s">
        <v>142</v>
      </c>
      <c r="C7" s="167" t="s">
        <v>143</v>
      </c>
    </row>
    <row r="11" spans="2:6" ht="30" customHeight="1" x14ac:dyDescent="0.2">
      <c r="D11" s="169" t="s">
        <v>135</v>
      </c>
      <c r="E11" s="169" t="s">
        <v>136</v>
      </c>
    </row>
    <row r="13" spans="2:6" ht="15" customHeight="1" x14ac:dyDescent="0.2">
      <c r="C13" s="167" t="s">
        <v>134</v>
      </c>
      <c r="D13" s="177">
        <v>365</v>
      </c>
      <c r="E13" s="170">
        <v>365</v>
      </c>
    </row>
    <row r="14" spans="2:6" ht="15" customHeight="1" x14ac:dyDescent="0.2">
      <c r="C14" s="167" t="s">
        <v>127</v>
      </c>
      <c r="D14" s="177">
        <v>104</v>
      </c>
      <c r="E14" s="170">
        <v>104</v>
      </c>
    </row>
    <row r="15" spans="2:6" ht="15" customHeight="1" x14ac:dyDescent="0.2">
      <c r="C15" s="167" t="s">
        <v>126</v>
      </c>
      <c r="D15" s="165">
        <v>10</v>
      </c>
      <c r="E15" s="170">
        <v>10</v>
      </c>
    </row>
    <row r="16" spans="2:6" ht="15" customHeight="1" x14ac:dyDescent="0.2">
      <c r="C16" s="167" t="s">
        <v>125</v>
      </c>
      <c r="D16" s="165">
        <v>25</v>
      </c>
      <c r="E16" s="170">
        <v>25</v>
      </c>
    </row>
    <row r="17" spans="3:10" ht="25.5" customHeight="1" x14ac:dyDescent="0.2">
      <c r="C17" s="230" t="s">
        <v>186</v>
      </c>
      <c r="D17" s="232">
        <v>10</v>
      </c>
      <c r="E17" s="232">
        <v>10</v>
      </c>
      <c r="G17" s="100"/>
    </row>
    <row r="18" spans="3:10" ht="15" customHeight="1" x14ac:dyDescent="0.2">
      <c r="C18" s="167" t="s">
        <v>124</v>
      </c>
      <c r="D18" s="177">
        <v>5</v>
      </c>
      <c r="E18" s="177">
        <v>5</v>
      </c>
    </row>
    <row r="19" spans="3:10" ht="15" customHeight="1" x14ac:dyDescent="0.2">
      <c r="D19" s="170"/>
      <c r="E19" s="170"/>
    </row>
    <row r="20" spans="3:10" ht="15" customHeight="1" x14ac:dyDescent="0.2">
      <c r="C20" s="171" t="s">
        <v>123</v>
      </c>
      <c r="D20" s="172">
        <f>D13-D14-D21-D15-D16-D17-D18</f>
        <v>211</v>
      </c>
      <c r="E20" s="172">
        <f>E13-E14-E21-E15-E16-E17-E18</f>
        <v>211</v>
      </c>
    </row>
    <row r="21" spans="3:10" ht="15" customHeight="1" x14ac:dyDescent="0.2">
      <c r="D21" s="173"/>
      <c r="E21" s="173"/>
      <c r="J21" s="174"/>
    </row>
    <row r="22" spans="3:10" ht="15" customHeight="1" x14ac:dyDescent="0.2">
      <c r="C22" s="167" t="s">
        <v>138</v>
      </c>
      <c r="D22" s="166">
        <v>42</v>
      </c>
      <c r="E22" s="173">
        <v>42</v>
      </c>
    </row>
    <row r="23" spans="3:10" ht="15" customHeight="1" x14ac:dyDescent="0.2">
      <c r="D23" s="173"/>
      <c r="E23" s="173"/>
    </row>
    <row r="24" spans="3:10" ht="15" customHeight="1" x14ac:dyDescent="0.2">
      <c r="C24" s="167" t="s">
        <v>137</v>
      </c>
      <c r="D24" s="173">
        <f>D20*(D22/5)</f>
        <v>1772.4</v>
      </c>
      <c r="E24" s="173">
        <f>E20*(E22/5)</f>
        <v>1772.4</v>
      </c>
    </row>
    <row r="26" spans="3:10" ht="15" customHeight="1" x14ac:dyDescent="0.2">
      <c r="C26" s="167" t="s">
        <v>139</v>
      </c>
      <c r="D26" s="165">
        <v>0</v>
      </c>
      <c r="E26" s="167" t="s">
        <v>144</v>
      </c>
      <c r="G26" s="175">
        <f>D20*D26/60</f>
        <v>0</v>
      </c>
    </row>
    <row r="28" spans="3:10" ht="15" customHeight="1" x14ac:dyDescent="0.2">
      <c r="C28" s="171" t="s">
        <v>140</v>
      </c>
      <c r="D28" s="176">
        <f>ROUND(D24-D20*D26/60,0)</f>
        <v>1772</v>
      </c>
    </row>
  </sheetData>
  <sheetProtection algorithmName="SHA-512" hashValue="UpVlaXEgNYLIJYeT0jDwc9w/jFFrHYNg/GHlCchtS248L+MD0n1ymknm+spe5UQFTR+8u6rpQSZIp/H1yA1Fyw==" saltValue="zea8NnMt10RjbKBYoxuCVQ==" spinCount="100000" sheet="1" objects="1" scenarios="1"/>
  <mergeCells count="1">
    <mergeCell ref="B3:F3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109"/>
  <sheetViews>
    <sheetView showZeros="0" zoomScaleNormal="100" workbookViewId="0">
      <selection activeCell="C9" sqref="C9"/>
    </sheetView>
  </sheetViews>
  <sheetFormatPr baseColWidth="10" defaultRowHeight="14.25" x14ac:dyDescent="0.2"/>
  <cols>
    <col min="1" max="1" width="46" style="236" customWidth="1"/>
    <col min="2" max="2" width="20.625" style="236" customWidth="1"/>
    <col min="3" max="3" width="19.625" style="236" customWidth="1"/>
    <col min="4" max="4" width="4.75" style="236" customWidth="1"/>
    <col min="5" max="5" width="3.75" style="236" customWidth="1"/>
    <col min="6" max="8" width="11.125" style="236" customWidth="1"/>
    <col min="9" max="15" width="11.125" style="237" customWidth="1"/>
    <col min="16" max="16384" width="11" style="237"/>
  </cols>
  <sheetData>
    <row r="1" spans="1:256" s="234" customFormat="1" ht="21" customHeight="1" x14ac:dyDescent="0.35">
      <c r="A1" s="105" t="s">
        <v>171</v>
      </c>
      <c r="B1" s="45" t="s">
        <v>6</v>
      </c>
      <c r="C1" s="46">
        <f>'IST-Stellenplan'!E1</f>
        <v>0</v>
      </c>
      <c r="D1" s="233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spans="1:256" s="234" customFormat="1" ht="11.25" customHeight="1" x14ac:dyDescent="0.3">
      <c r="A2" s="365"/>
      <c r="B2" s="366"/>
      <c r="C2" s="366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  <c r="II2" s="235"/>
      <c r="IJ2" s="235"/>
      <c r="IK2" s="235"/>
      <c r="IL2" s="235"/>
      <c r="IM2" s="235"/>
      <c r="IN2" s="235"/>
      <c r="IO2" s="235"/>
      <c r="IP2" s="235"/>
      <c r="IQ2" s="235"/>
      <c r="IR2" s="235"/>
      <c r="IS2" s="235"/>
      <c r="IT2" s="235"/>
      <c r="IU2" s="235"/>
      <c r="IV2" s="235"/>
    </row>
    <row r="3" spans="1:256" ht="8.25" customHeight="1" x14ac:dyDescent="0.2">
      <c r="A3" s="47"/>
      <c r="B3" s="47"/>
      <c r="C3" s="48"/>
    </row>
    <row r="4" spans="1:256" s="238" customFormat="1" ht="28.5" customHeight="1" x14ac:dyDescent="0.25">
      <c r="A4" s="104" t="s">
        <v>51</v>
      </c>
      <c r="B4" s="367">
        <f>'Berechnung Richtstellenplan'!B4:C4</f>
        <v>0</v>
      </c>
      <c r="C4" s="368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  <c r="IU4" s="239"/>
      <c r="IV4" s="239"/>
    </row>
    <row r="5" spans="1:256" x14ac:dyDescent="0.2">
      <c r="A5" s="101"/>
      <c r="B5" s="101"/>
      <c r="C5" s="102"/>
    </row>
    <row r="6" spans="1:256" s="280" customFormat="1" ht="21" customHeight="1" x14ac:dyDescent="0.2">
      <c r="A6" s="369"/>
      <c r="B6" s="370"/>
      <c r="C6" s="103"/>
      <c r="D6" s="277"/>
      <c r="E6" s="278"/>
      <c r="F6" s="278"/>
      <c r="G6" s="278"/>
      <c r="H6" s="278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</row>
    <row r="7" spans="1:256" ht="20.25" customHeight="1" x14ac:dyDescent="0.2">
      <c r="A7" s="371" t="s">
        <v>52</v>
      </c>
      <c r="B7" s="372"/>
      <c r="C7" s="106">
        <f>'Berechnung Richtstellenplan'!C7</f>
        <v>0</v>
      </c>
      <c r="D7" s="240"/>
    </row>
    <row r="8" spans="1:256" s="243" customFormat="1" ht="6.95" customHeight="1" x14ac:dyDescent="0.2">
      <c r="A8" s="51"/>
      <c r="B8" s="52"/>
      <c r="C8" s="53"/>
      <c r="D8" s="241"/>
      <c r="E8" s="242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  <c r="IS8" s="237"/>
      <c r="IT8" s="237"/>
      <c r="IU8" s="237"/>
      <c r="IV8" s="237"/>
    </row>
    <row r="9" spans="1:256" s="246" customFormat="1" ht="21" customHeight="1" x14ac:dyDescent="0.25">
      <c r="A9" s="54" t="s">
        <v>31</v>
      </c>
      <c r="B9" s="55"/>
      <c r="C9" s="121">
        <f>'IST-Stellenplan'!F77</f>
        <v>0</v>
      </c>
      <c r="D9" s="229"/>
      <c r="E9" s="244"/>
      <c r="F9" s="244"/>
      <c r="G9" s="244"/>
      <c r="H9" s="244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  <c r="DY9" s="245"/>
      <c r="DZ9" s="245"/>
      <c r="EA9" s="245"/>
      <c r="EB9" s="245"/>
      <c r="EC9" s="245"/>
      <c r="ED9" s="245"/>
      <c r="EE9" s="245"/>
      <c r="EF9" s="245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245"/>
      <c r="EX9" s="245"/>
      <c r="EY9" s="245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5"/>
      <c r="GE9" s="245"/>
      <c r="GF9" s="245"/>
      <c r="GG9" s="245"/>
      <c r="GH9" s="245"/>
      <c r="GI9" s="245"/>
      <c r="GJ9" s="245"/>
      <c r="GK9" s="245"/>
      <c r="GL9" s="245"/>
      <c r="GM9" s="245"/>
      <c r="GN9" s="245"/>
      <c r="GO9" s="245"/>
      <c r="GP9" s="245"/>
      <c r="GQ9" s="245"/>
      <c r="GR9" s="245"/>
      <c r="GS9" s="245"/>
      <c r="GT9" s="245"/>
      <c r="GU9" s="245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45"/>
      <c r="HO9" s="245"/>
      <c r="HP9" s="245"/>
      <c r="HQ9" s="245"/>
      <c r="HR9" s="245"/>
      <c r="HS9" s="245"/>
      <c r="HT9" s="245"/>
      <c r="HU9" s="245"/>
      <c r="HV9" s="245"/>
      <c r="HW9" s="245"/>
      <c r="HX9" s="245"/>
      <c r="HY9" s="245"/>
      <c r="HZ9" s="245"/>
      <c r="IA9" s="245"/>
      <c r="IB9" s="245"/>
      <c r="IC9" s="245"/>
      <c r="ID9" s="245"/>
      <c r="IE9" s="245"/>
      <c r="IF9" s="245"/>
      <c r="IG9" s="245"/>
      <c r="IH9" s="245"/>
      <c r="II9" s="245"/>
      <c r="IJ9" s="245"/>
      <c r="IK9" s="245"/>
      <c r="IL9" s="245"/>
      <c r="IM9" s="245"/>
      <c r="IN9" s="245"/>
      <c r="IO9" s="245"/>
      <c r="IP9" s="245"/>
      <c r="IQ9" s="245"/>
      <c r="IR9" s="245"/>
      <c r="IS9" s="245"/>
      <c r="IT9" s="245"/>
      <c r="IU9" s="245"/>
      <c r="IV9" s="245"/>
    </row>
    <row r="10" spans="1:256" ht="18" customHeight="1" x14ac:dyDescent="0.2">
      <c r="A10" s="56" t="s">
        <v>0</v>
      </c>
      <c r="B10" s="98"/>
      <c r="C10" s="124">
        <f>'Berechnung Richtstellenplan'!C27</f>
        <v>0</v>
      </c>
      <c r="D10" s="241"/>
      <c r="E10" s="237"/>
      <c r="F10" s="237"/>
      <c r="G10" s="237"/>
      <c r="H10" s="237"/>
    </row>
    <row r="11" spans="1:256" ht="18" customHeight="1" x14ac:dyDescent="0.2">
      <c r="A11" s="56" t="s">
        <v>73</v>
      </c>
      <c r="B11" s="119"/>
      <c r="C11" s="124">
        <f>'Berechnung Richtstellenplan'!C28</f>
        <v>0</v>
      </c>
      <c r="D11" s="247"/>
      <c r="E11" s="237"/>
      <c r="F11" s="229"/>
      <c r="G11" s="229"/>
      <c r="H11" s="237"/>
    </row>
    <row r="12" spans="1:256" ht="18" customHeight="1" x14ac:dyDescent="0.2">
      <c r="A12" s="56" t="s">
        <v>5</v>
      </c>
      <c r="B12" s="57"/>
      <c r="C12" s="124">
        <f>'Berechnung Richtstellenplan'!C30</f>
        <v>0</v>
      </c>
      <c r="D12" s="229"/>
      <c r="E12" s="229"/>
      <c r="F12" s="229"/>
      <c r="G12" s="229"/>
      <c r="H12" s="100"/>
    </row>
    <row r="13" spans="1:256" ht="14.25" customHeight="1" x14ac:dyDescent="0.2">
      <c r="A13" s="47"/>
      <c r="B13" s="47"/>
      <c r="C13" s="47"/>
      <c r="D13" s="229"/>
      <c r="E13" s="229"/>
      <c r="F13" s="229"/>
      <c r="G13" s="229"/>
      <c r="H13" s="229"/>
      <c r="J13" s="249"/>
    </row>
    <row r="14" spans="1:256" s="251" customFormat="1" ht="18" customHeight="1" x14ac:dyDescent="0.2">
      <c r="A14" s="58" t="s">
        <v>32</v>
      </c>
      <c r="B14" s="52"/>
      <c r="C14" s="59"/>
      <c r="D14" s="229"/>
      <c r="E14" s="229"/>
      <c r="F14" s="229"/>
      <c r="G14" s="229"/>
      <c r="H14" s="229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0"/>
      <c r="EG14" s="250"/>
      <c r="EH14" s="250"/>
      <c r="EI14" s="250"/>
      <c r="EJ14" s="250"/>
      <c r="EK14" s="250"/>
      <c r="EL14" s="250"/>
      <c r="EM14" s="250"/>
      <c r="EN14" s="250"/>
      <c r="EO14" s="250"/>
      <c r="EP14" s="250"/>
      <c r="EQ14" s="250"/>
      <c r="ER14" s="250"/>
      <c r="ES14" s="250"/>
      <c r="ET14" s="250"/>
      <c r="EU14" s="250"/>
      <c r="EV14" s="250"/>
      <c r="EW14" s="250"/>
      <c r="EX14" s="250"/>
      <c r="EY14" s="250"/>
      <c r="EZ14" s="250"/>
      <c r="FA14" s="250"/>
      <c r="FB14" s="250"/>
      <c r="FC14" s="250"/>
      <c r="FD14" s="250"/>
      <c r="FE14" s="250"/>
      <c r="FF14" s="250"/>
      <c r="FG14" s="250"/>
      <c r="FH14" s="250"/>
      <c r="FI14" s="250"/>
      <c r="FJ14" s="250"/>
      <c r="FK14" s="250"/>
      <c r="FL14" s="250"/>
      <c r="FM14" s="250"/>
      <c r="FN14" s="250"/>
      <c r="FO14" s="250"/>
      <c r="FP14" s="250"/>
      <c r="FQ14" s="250"/>
      <c r="FR14" s="250"/>
      <c r="FS14" s="250"/>
      <c r="FT14" s="250"/>
      <c r="FU14" s="250"/>
      <c r="FV14" s="250"/>
      <c r="FW14" s="250"/>
      <c r="FX14" s="250"/>
      <c r="FY14" s="250"/>
      <c r="FZ14" s="250"/>
      <c r="GA14" s="250"/>
      <c r="GB14" s="250"/>
      <c r="GC14" s="250"/>
      <c r="GD14" s="250"/>
      <c r="GE14" s="250"/>
      <c r="GF14" s="250"/>
      <c r="GG14" s="250"/>
      <c r="GH14" s="250"/>
      <c r="GI14" s="250"/>
      <c r="GJ14" s="250"/>
      <c r="GK14" s="250"/>
      <c r="GL14" s="250"/>
      <c r="GM14" s="250"/>
      <c r="GN14" s="250"/>
      <c r="GO14" s="250"/>
      <c r="GP14" s="250"/>
      <c r="GQ14" s="250"/>
      <c r="GR14" s="250"/>
      <c r="GS14" s="250"/>
      <c r="GT14" s="250"/>
      <c r="GU14" s="250"/>
      <c r="GV14" s="250"/>
      <c r="GW14" s="250"/>
      <c r="GX14" s="250"/>
      <c r="GY14" s="250"/>
      <c r="GZ14" s="250"/>
      <c r="HA14" s="250"/>
      <c r="HB14" s="250"/>
      <c r="HC14" s="250"/>
      <c r="HD14" s="250"/>
      <c r="HE14" s="250"/>
      <c r="HF14" s="250"/>
      <c r="HG14" s="250"/>
      <c r="HH14" s="250"/>
      <c r="HI14" s="250"/>
      <c r="HJ14" s="250"/>
      <c r="HK14" s="250"/>
      <c r="HL14" s="250"/>
      <c r="HM14" s="250"/>
      <c r="HN14" s="250"/>
      <c r="HO14" s="250"/>
      <c r="HP14" s="250"/>
      <c r="HQ14" s="250"/>
      <c r="HR14" s="250"/>
      <c r="HS14" s="250"/>
      <c r="HT14" s="250"/>
      <c r="HU14" s="250"/>
      <c r="HV14" s="250"/>
      <c r="HW14" s="250"/>
      <c r="HX14" s="250"/>
      <c r="HY14" s="250"/>
      <c r="HZ14" s="250"/>
      <c r="IA14" s="250"/>
      <c r="IB14" s="250"/>
      <c r="IC14" s="250"/>
      <c r="ID14" s="250"/>
      <c r="IE14" s="250"/>
      <c r="IF14" s="250"/>
      <c r="IG14" s="250"/>
      <c r="IH14" s="250"/>
      <c r="II14" s="250"/>
      <c r="IJ14" s="250"/>
      <c r="IK14" s="250"/>
      <c r="IL14" s="250"/>
      <c r="IM14" s="250"/>
      <c r="IN14" s="250"/>
      <c r="IO14" s="250"/>
      <c r="IP14" s="250"/>
      <c r="IQ14" s="250"/>
      <c r="IR14" s="250"/>
      <c r="IS14" s="250"/>
      <c r="IT14" s="250"/>
      <c r="IU14" s="250"/>
      <c r="IV14" s="250"/>
    </row>
    <row r="15" spans="1:256" s="256" customFormat="1" ht="18" customHeight="1" x14ac:dyDescent="0.25">
      <c r="A15" s="56" t="s">
        <v>62</v>
      </c>
      <c r="B15" s="123"/>
      <c r="C15" s="61">
        <f>'Berechnung Richtstellenplan'!C33</f>
        <v>0</v>
      </c>
      <c r="D15" s="252" t="e">
        <f>C15/(C7*365)</f>
        <v>#DIV/0!</v>
      </c>
      <c r="E15" s="253" t="s">
        <v>58</v>
      </c>
      <c r="F15" s="254" t="s">
        <v>59</v>
      </c>
      <c r="G15" s="255"/>
      <c r="H15" s="208" t="s">
        <v>172</v>
      </c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5"/>
      <c r="CV15" s="245"/>
      <c r="CW15" s="245"/>
      <c r="CX15" s="245"/>
      <c r="CY15" s="245"/>
      <c r="CZ15" s="245"/>
      <c r="DA15" s="245"/>
      <c r="DB15" s="245"/>
      <c r="DC15" s="245"/>
      <c r="DD15" s="245"/>
      <c r="DE15" s="245"/>
      <c r="DF15" s="245"/>
      <c r="DG15" s="245"/>
      <c r="DH15" s="245"/>
      <c r="DI15" s="245"/>
      <c r="DJ15" s="245"/>
      <c r="DK15" s="245"/>
      <c r="DL15" s="245"/>
      <c r="DM15" s="245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  <c r="EG15" s="245"/>
      <c r="EH15" s="245"/>
      <c r="EI15" s="245"/>
      <c r="EJ15" s="245"/>
      <c r="EK15" s="245"/>
      <c r="EL15" s="245"/>
      <c r="EM15" s="245"/>
      <c r="EN15" s="245"/>
      <c r="EO15" s="245"/>
      <c r="EP15" s="245"/>
      <c r="EQ15" s="245"/>
      <c r="ER15" s="245"/>
      <c r="ES15" s="245"/>
      <c r="ET15" s="245"/>
      <c r="EU15" s="245"/>
      <c r="EV15" s="245"/>
      <c r="EW15" s="245"/>
      <c r="EX15" s="245"/>
      <c r="EY15" s="245"/>
      <c r="EZ15" s="245"/>
      <c r="FA15" s="245"/>
      <c r="FB15" s="245"/>
      <c r="FC15" s="245"/>
      <c r="FD15" s="245"/>
      <c r="FE15" s="245"/>
      <c r="FF15" s="245"/>
      <c r="FG15" s="245"/>
      <c r="FH15" s="245"/>
      <c r="FI15" s="245"/>
      <c r="FJ15" s="245"/>
      <c r="FK15" s="245"/>
      <c r="FL15" s="245"/>
      <c r="FM15" s="245"/>
      <c r="FN15" s="245"/>
      <c r="FO15" s="245"/>
      <c r="FP15" s="245"/>
      <c r="FQ15" s="245"/>
      <c r="FR15" s="245"/>
      <c r="FS15" s="245"/>
      <c r="FT15" s="245"/>
      <c r="FU15" s="245"/>
      <c r="FV15" s="245"/>
      <c r="FW15" s="245"/>
      <c r="FX15" s="245"/>
      <c r="FY15" s="245"/>
      <c r="FZ15" s="245"/>
      <c r="GA15" s="245"/>
      <c r="GB15" s="245"/>
      <c r="GC15" s="245"/>
      <c r="GD15" s="245"/>
      <c r="GE15" s="245"/>
      <c r="GF15" s="245"/>
      <c r="GG15" s="245"/>
      <c r="GH15" s="245"/>
      <c r="GI15" s="245"/>
      <c r="GJ15" s="245"/>
      <c r="GK15" s="245"/>
      <c r="GL15" s="245"/>
      <c r="GM15" s="245"/>
      <c r="GN15" s="245"/>
      <c r="GO15" s="245"/>
      <c r="GP15" s="245"/>
      <c r="GQ15" s="245"/>
      <c r="GR15" s="245"/>
      <c r="GS15" s="245"/>
      <c r="GT15" s="245"/>
      <c r="GU15" s="245"/>
      <c r="GV15" s="245"/>
      <c r="GW15" s="245"/>
      <c r="GX15" s="245"/>
      <c r="GY15" s="245"/>
      <c r="GZ15" s="245"/>
      <c r="HA15" s="245"/>
      <c r="HB15" s="245"/>
      <c r="HC15" s="245"/>
      <c r="HD15" s="245"/>
      <c r="HE15" s="245"/>
      <c r="HF15" s="245"/>
      <c r="HG15" s="245"/>
      <c r="HH15" s="245"/>
      <c r="HI15" s="245"/>
      <c r="HJ15" s="245"/>
      <c r="HK15" s="245"/>
      <c r="HL15" s="245"/>
      <c r="HM15" s="245"/>
      <c r="HN15" s="245"/>
      <c r="HO15" s="245"/>
      <c r="HP15" s="245"/>
      <c r="HQ15" s="245"/>
      <c r="HR15" s="245"/>
      <c r="HS15" s="245"/>
      <c r="HT15" s="245"/>
      <c r="HU15" s="245"/>
      <c r="HV15" s="245"/>
      <c r="HW15" s="245"/>
      <c r="HX15" s="245"/>
      <c r="HY15" s="245"/>
      <c r="HZ15" s="245"/>
      <c r="IA15" s="245"/>
      <c r="IB15" s="245"/>
      <c r="IC15" s="245"/>
      <c r="ID15" s="245"/>
      <c r="IE15" s="245"/>
      <c r="IF15" s="245"/>
      <c r="IG15" s="245"/>
      <c r="IH15" s="245"/>
      <c r="II15" s="245"/>
      <c r="IJ15" s="245"/>
      <c r="IK15" s="245"/>
      <c r="IL15" s="245"/>
      <c r="IM15" s="245"/>
      <c r="IN15" s="245"/>
      <c r="IO15" s="245"/>
      <c r="IP15" s="245"/>
      <c r="IQ15" s="245"/>
      <c r="IR15" s="245"/>
      <c r="IS15" s="245"/>
      <c r="IT15" s="245"/>
      <c r="IU15" s="245"/>
      <c r="IV15" s="245"/>
    </row>
    <row r="16" spans="1:256" ht="18" customHeight="1" x14ac:dyDescent="0.2">
      <c r="A16" s="56" t="s">
        <v>72</v>
      </c>
      <c r="B16" s="66"/>
      <c r="C16" s="61">
        <f>$C$7*365*$D$16</f>
        <v>0</v>
      </c>
      <c r="D16" s="252">
        <v>21</v>
      </c>
      <c r="E16" s="253" t="s">
        <v>58</v>
      </c>
      <c r="F16" s="254" t="s">
        <v>59</v>
      </c>
      <c r="G16" s="255"/>
      <c r="H16" s="223">
        <f>'Berechnung Richtstellenplan'!D34-'Berechnungen Personal'!D16</f>
        <v>14</v>
      </c>
      <c r="I16" s="223">
        <f>(H16*C7*365)/60/B18+(H16*C7*365)/60/B18*Hilfstabelle!H20</f>
        <v>0</v>
      </c>
    </row>
    <row r="17" spans="1:256" ht="21" customHeight="1" x14ac:dyDescent="0.2">
      <c r="A17" s="60" t="s">
        <v>29</v>
      </c>
      <c r="B17" s="57"/>
      <c r="C17" s="62">
        <f>SUM(C15:C16)</f>
        <v>0</v>
      </c>
      <c r="D17" s="257"/>
      <c r="E17" s="258"/>
      <c r="F17" s="259"/>
      <c r="G17" s="259"/>
      <c r="H17" s="229"/>
      <c r="I17" s="229"/>
      <c r="J17" s="229"/>
      <c r="K17" s="229"/>
    </row>
    <row r="18" spans="1:256" x14ac:dyDescent="0.2">
      <c r="A18" s="56" t="s">
        <v>12</v>
      </c>
      <c r="B18" s="52">
        <f>Jahresarbeitszeit!D28</f>
        <v>1772</v>
      </c>
      <c r="C18" s="63"/>
      <c r="D18" s="260"/>
      <c r="E18" s="261"/>
      <c r="F18" s="259"/>
      <c r="G18" s="259"/>
      <c r="H18" s="229"/>
      <c r="I18" s="229"/>
      <c r="J18" s="229"/>
      <c r="K18" s="229"/>
    </row>
    <row r="19" spans="1:256" ht="21" customHeight="1" x14ac:dyDescent="0.2">
      <c r="A19" s="60" t="s">
        <v>1</v>
      </c>
      <c r="B19" s="57"/>
      <c r="C19" s="64">
        <f>C17/60/$B$18</f>
        <v>0</v>
      </c>
      <c r="D19" s="262"/>
      <c r="E19" s="261"/>
      <c r="F19" s="259"/>
      <c r="G19" s="259"/>
      <c r="H19" s="229"/>
      <c r="I19" s="229"/>
      <c r="J19" s="229"/>
      <c r="K19" s="229"/>
    </row>
    <row r="20" spans="1:256" x14ac:dyDescent="0.2">
      <c r="A20" s="60" t="s">
        <v>2</v>
      </c>
      <c r="B20" s="57"/>
      <c r="C20" s="65"/>
      <c r="D20" s="252" t="e">
        <f>(C21+C22+C23+C24+C25+C26)*B18*60/365/C7</f>
        <v>#DIV/0!</v>
      </c>
      <c r="E20" s="253" t="s">
        <v>58</v>
      </c>
      <c r="F20" s="254" t="s">
        <v>59</v>
      </c>
      <c r="G20" s="255"/>
      <c r="H20" s="229"/>
      <c r="I20" s="229"/>
      <c r="J20" s="229"/>
      <c r="K20" s="229"/>
    </row>
    <row r="21" spans="1:256" x14ac:dyDescent="0.2">
      <c r="A21" s="56" t="s">
        <v>60</v>
      </c>
      <c r="B21" s="221">
        <v>1.7</v>
      </c>
      <c r="C21" s="65">
        <f>(C19/B21*55*365/60/B18)*1.26</f>
        <v>0</v>
      </c>
      <c r="D21" s="284" t="e">
        <f>C21*B18*60/365/C7</f>
        <v>#DIV/0!</v>
      </c>
      <c r="E21" s="285" t="s">
        <v>58</v>
      </c>
      <c r="F21" s="254" t="s">
        <v>59</v>
      </c>
      <c r="G21" s="255"/>
      <c r="H21" s="229"/>
      <c r="I21" s="229"/>
      <c r="J21" s="229"/>
      <c r="K21" s="229"/>
    </row>
    <row r="22" spans="1:256" x14ac:dyDescent="0.2">
      <c r="A22" s="56" t="s">
        <v>4</v>
      </c>
      <c r="B22" s="66">
        <v>0.14000000000000001</v>
      </c>
      <c r="C22" s="65">
        <f>'Berechnung Richtstellenplan'!C40</f>
        <v>0</v>
      </c>
      <c r="D22" s="262"/>
      <c r="E22" s="263"/>
      <c r="F22" s="259"/>
      <c r="G22" s="259"/>
      <c r="H22" s="229"/>
      <c r="I22" s="229"/>
      <c r="J22" s="229"/>
      <c r="K22" s="229"/>
    </row>
    <row r="23" spans="1:256" x14ac:dyDescent="0.2">
      <c r="A23" s="264" t="s">
        <v>109</v>
      </c>
      <c r="B23" s="265"/>
      <c r="C23" s="122">
        <f>'Berechnung Richtstellenplan'!C41</f>
        <v>0</v>
      </c>
      <c r="D23" s="262"/>
      <c r="E23" s="263"/>
      <c r="F23" s="259"/>
      <c r="G23" s="259"/>
      <c r="H23" s="266"/>
    </row>
    <row r="24" spans="1:256" x14ac:dyDescent="0.2">
      <c r="A24" s="264" t="s">
        <v>111</v>
      </c>
      <c r="B24" s="265"/>
      <c r="C24" s="122">
        <f>'Berechnung Richtstellenplan'!C42</f>
        <v>0</v>
      </c>
      <c r="D24" s="262"/>
      <c r="E24" s="263"/>
      <c r="F24" s="259"/>
      <c r="G24" s="259"/>
      <c r="H24" s="266"/>
    </row>
    <row r="25" spans="1:256" x14ac:dyDescent="0.2">
      <c r="A25" s="56" t="s">
        <v>44</v>
      </c>
      <c r="B25" s="66">
        <v>0.04</v>
      </c>
      <c r="C25" s="65">
        <f>(C19+C21)*B25</f>
        <v>0</v>
      </c>
      <c r="D25" s="262"/>
      <c r="E25" s="263"/>
      <c r="F25" s="267"/>
      <c r="G25" s="263"/>
      <c r="H25" s="242"/>
    </row>
    <row r="26" spans="1:256" s="246" customFormat="1" ht="14.25" customHeight="1" x14ac:dyDescent="0.25">
      <c r="A26" s="56" t="s">
        <v>145</v>
      </c>
      <c r="B26" s="66">
        <v>0.12</v>
      </c>
      <c r="C26" s="65">
        <f>'Berechnung Richtstellenplan'!C44</f>
        <v>0</v>
      </c>
      <c r="D26" s="262"/>
      <c r="E26" s="258"/>
      <c r="F26" s="258"/>
      <c r="G26" s="258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  <c r="DE26" s="245"/>
      <c r="DF26" s="245"/>
      <c r="DG26" s="245"/>
      <c r="DH26" s="245"/>
      <c r="DI26" s="245"/>
      <c r="DJ26" s="245"/>
      <c r="DK26" s="245"/>
      <c r="DL26" s="245"/>
      <c r="DM26" s="245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5"/>
      <c r="EU26" s="245"/>
      <c r="EV26" s="245"/>
      <c r="EW26" s="245"/>
      <c r="EX26" s="245"/>
      <c r="EY26" s="245"/>
      <c r="EZ26" s="245"/>
      <c r="FA26" s="245"/>
      <c r="FB26" s="245"/>
      <c r="FC26" s="245"/>
      <c r="FD26" s="245"/>
      <c r="FE26" s="245"/>
      <c r="FF26" s="245"/>
      <c r="FG26" s="245"/>
      <c r="FH26" s="245"/>
      <c r="FI26" s="245"/>
      <c r="FJ26" s="245"/>
      <c r="FK26" s="245"/>
      <c r="FL26" s="245"/>
      <c r="FM26" s="245"/>
      <c r="FN26" s="245"/>
      <c r="FO26" s="245"/>
      <c r="FP26" s="245"/>
      <c r="FQ26" s="245"/>
      <c r="FR26" s="245"/>
      <c r="FS26" s="245"/>
      <c r="FT26" s="245"/>
      <c r="FU26" s="245"/>
      <c r="FV26" s="245"/>
      <c r="FW26" s="245"/>
      <c r="FX26" s="245"/>
      <c r="FY26" s="245"/>
      <c r="FZ26" s="245"/>
      <c r="GA26" s="245"/>
      <c r="GB26" s="245"/>
      <c r="GC26" s="245"/>
      <c r="GD26" s="245"/>
      <c r="GE26" s="245"/>
      <c r="GF26" s="245"/>
      <c r="GG26" s="245"/>
      <c r="GH26" s="245"/>
      <c r="GI26" s="245"/>
      <c r="GJ26" s="245"/>
      <c r="GK26" s="245"/>
      <c r="GL26" s="245"/>
      <c r="GM26" s="245"/>
      <c r="GN26" s="245"/>
      <c r="GO26" s="245"/>
      <c r="GP26" s="245"/>
      <c r="GQ26" s="245"/>
      <c r="GR26" s="245"/>
      <c r="GS26" s="245"/>
      <c r="GT26" s="245"/>
      <c r="GU26" s="245"/>
      <c r="GV26" s="245"/>
      <c r="GW26" s="245"/>
      <c r="GX26" s="245"/>
      <c r="GY26" s="245"/>
      <c r="GZ26" s="245"/>
      <c r="HA26" s="245"/>
      <c r="HB26" s="245"/>
      <c r="HC26" s="245"/>
      <c r="HD26" s="245"/>
      <c r="HE26" s="245"/>
      <c r="HF26" s="245"/>
      <c r="HG26" s="245"/>
      <c r="HH26" s="245"/>
      <c r="HI26" s="245"/>
      <c r="HJ26" s="245"/>
      <c r="HK26" s="245"/>
      <c r="HL26" s="245"/>
      <c r="HM26" s="245"/>
      <c r="HN26" s="245"/>
      <c r="HO26" s="245"/>
      <c r="HP26" s="245"/>
      <c r="HQ26" s="245"/>
      <c r="HR26" s="245"/>
      <c r="HS26" s="245"/>
      <c r="HT26" s="245"/>
      <c r="HU26" s="245"/>
      <c r="HV26" s="245"/>
      <c r="HW26" s="245"/>
      <c r="HX26" s="245"/>
      <c r="HY26" s="245"/>
      <c r="HZ26" s="245"/>
      <c r="IA26" s="245"/>
      <c r="IB26" s="245"/>
      <c r="IC26" s="245"/>
      <c r="ID26" s="245"/>
      <c r="IE26" s="245"/>
      <c r="IF26" s="245"/>
      <c r="IG26" s="245"/>
      <c r="IH26" s="245"/>
      <c r="II26" s="245"/>
      <c r="IJ26" s="245"/>
      <c r="IK26" s="245"/>
      <c r="IL26" s="245"/>
      <c r="IM26" s="245"/>
      <c r="IN26" s="245"/>
      <c r="IO26" s="245"/>
      <c r="IP26" s="245"/>
      <c r="IQ26" s="245"/>
      <c r="IR26" s="245"/>
      <c r="IS26" s="245"/>
      <c r="IT26" s="245"/>
      <c r="IU26" s="245"/>
      <c r="IV26" s="245"/>
    </row>
    <row r="27" spans="1:256" s="269" customFormat="1" ht="19.5" customHeight="1" x14ac:dyDescent="0.25">
      <c r="A27" s="54" t="s">
        <v>146</v>
      </c>
      <c r="B27" s="55" t="s">
        <v>168</v>
      </c>
      <c r="C27" s="67">
        <f>SUM(C19:C26)</f>
        <v>0</v>
      </c>
      <c r="D27" s="252" t="e">
        <f>SUM(D15:D20)</f>
        <v>#DIV/0!</v>
      </c>
      <c r="E27" s="253" t="s">
        <v>58</v>
      </c>
      <c r="F27" s="254" t="s">
        <v>59</v>
      </c>
      <c r="G27" s="255"/>
      <c r="H27" s="268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45"/>
      <c r="CS27" s="245"/>
      <c r="CT27" s="245"/>
      <c r="CU27" s="245"/>
      <c r="CV27" s="245"/>
      <c r="CW27" s="245"/>
      <c r="CX27" s="245"/>
      <c r="CY27" s="245"/>
      <c r="CZ27" s="245"/>
      <c r="DA27" s="245"/>
      <c r="DB27" s="245"/>
      <c r="DC27" s="245"/>
      <c r="DD27" s="245"/>
      <c r="DE27" s="245"/>
      <c r="DF27" s="245"/>
      <c r="DG27" s="245"/>
      <c r="DH27" s="245"/>
      <c r="DI27" s="245"/>
      <c r="DJ27" s="245"/>
      <c r="DK27" s="245"/>
      <c r="DL27" s="245"/>
      <c r="DM27" s="245"/>
      <c r="DN27" s="245"/>
      <c r="DO27" s="245"/>
      <c r="DP27" s="245"/>
      <c r="DQ27" s="245"/>
      <c r="DR27" s="245"/>
      <c r="DS27" s="245"/>
      <c r="DT27" s="245"/>
      <c r="DU27" s="245"/>
      <c r="DV27" s="245"/>
      <c r="DW27" s="245"/>
      <c r="DX27" s="245"/>
      <c r="DY27" s="245"/>
      <c r="DZ27" s="245"/>
      <c r="EA27" s="245"/>
      <c r="EB27" s="245"/>
      <c r="EC27" s="245"/>
      <c r="ED27" s="245"/>
      <c r="EE27" s="245"/>
      <c r="EF27" s="245"/>
      <c r="EG27" s="245"/>
      <c r="EH27" s="245"/>
      <c r="EI27" s="245"/>
      <c r="EJ27" s="245"/>
      <c r="EK27" s="245"/>
      <c r="EL27" s="245"/>
      <c r="EM27" s="245"/>
      <c r="EN27" s="245"/>
      <c r="EO27" s="245"/>
      <c r="EP27" s="245"/>
      <c r="EQ27" s="245"/>
      <c r="ER27" s="245"/>
      <c r="ES27" s="245"/>
      <c r="ET27" s="245"/>
      <c r="EU27" s="245"/>
      <c r="EV27" s="245"/>
      <c r="EW27" s="245"/>
      <c r="EX27" s="245"/>
      <c r="EY27" s="245"/>
      <c r="EZ27" s="245"/>
      <c r="FA27" s="245"/>
      <c r="FB27" s="245"/>
      <c r="FC27" s="245"/>
      <c r="FD27" s="245"/>
      <c r="FE27" s="245"/>
      <c r="FF27" s="245"/>
      <c r="FG27" s="245"/>
      <c r="FH27" s="245"/>
      <c r="FI27" s="245"/>
      <c r="FJ27" s="245"/>
      <c r="FK27" s="245"/>
      <c r="FL27" s="245"/>
      <c r="FM27" s="245"/>
      <c r="FN27" s="245"/>
      <c r="FO27" s="245"/>
      <c r="FP27" s="245"/>
      <c r="FQ27" s="245"/>
      <c r="FR27" s="245"/>
      <c r="FS27" s="245"/>
      <c r="FT27" s="245"/>
      <c r="FU27" s="245"/>
      <c r="FV27" s="245"/>
      <c r="FW27" s="245"/>
      <c r="FX27" s="245"/>
      <c r="FY27" s="245"/>
      <c r="FZ27" s="245"/>
      <c r="GA27" s="245"/>
      <c r="GB27" s="245"/>
      <c r="GC27" s="245"/>
      <c r="GD27" s="245"/>
      <c r="GE27" s="245"/>
      <c r="GF27" s="245"/>
      <c r="GG27" s="245"/>
      <c r="GH27" s="245"/>
      <c r="GI27" s="245"/>
      <c r="GJ27" s="245"/>
      <c r="GK27" s="245"/>
      <c r="GL27" s="245"/>
      <c r="GM27" s="245"/>
      <c r="GN27" s="245"/>
      <c r="GO27" s="245"/>
      <c r="GP27" s="245"/>
      <c r="GQ27" s="245"/>
      <c r="GR27" s="245"/>
      <c r="GS27" s="245"/>
      <c r="GT27" s="245"/>
      <c r="GU27" s="245"/>
      <c r="GV27" s="245"/>
      <c r="GW27" s="245"/>
      <c r="GX27" s="245"/>
      <c r="GY27" s="245"/>
      <c r="GZ27" s="245"/>
      <c r="HA27" s="245"/>
      <c r="HB27" s="245"/>
      <c r="HC27" s="245"/>
      <c r="HD27" s="245"/>
      <c r="HE27" s="245"/>
      <c r="HF27" s="245"/>
      <c r="HG27" s="245"/>
      <c r="HH27" s="245"/>
      <c r="HI27" s="245"/>
      <c r="HJ27" s="245"/>
      <c r="HK27" s="245"/>
      <c r="HL27" s="245"/>
      <c r="HM27" s="245"/>
      <c r="HN27" s="245"/>
      <c r="HO27" s="245"/>
      <c r="HP27" s="245"/>
      <c r="HQ27" s="245"/>
      <c r="HR27" s="245"/>
      <c r="HS27" s="245"/>
      <c r="HT27" s="245"/>
      <c r="HU27" s="245"/>
      <c r="HV27" s="245"/>
      <c r="HW27" s="245"/>
      <c r="HX27" s="245"/>
      <c r="HY27" s="245"/>
      <c r="HZ27" s="245"/>
      <c r="IA27" s="245"/>
      <c r="IB27" s="245"/>
      <c r="IC27" s="245"/>
      <c r="ID27" s="245"/>
      <c r="IE27" s="245"/>
      <c r="IF27" s="245"/>
      <c r="IG27" s="245"/>
      <c r="IH27" s="245"/>
      <c r="II27" s="245"/>
      <c r="IJ27" s="245"/>
      <c r="IK27" s="245"/>
      <c r="IL27" s="245"/>
      <c r="IM27" s="245"/>
      <c r="IN27" s="245"/>
      <c r="IO27" s="245"/>
      <c r="IP27" s="245"/>
      <c r="IQ27" s="245"/>
      <c r="IR27" s="245"/>
      <c r="IS27" s="245"/>
      <c r="IT27" s="245"/>
      <c r="IU27" s="245"/>
      <c r="IV27" s="245"/>
    </row>
    <row r="28" spans="1:256" s="160" customFormat="1" ht="12.75" x14ac:dyDescent="0.2"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</row>
    <row r="29" spans="1:256" s="160" customFormat="1" ht="12.75" x14ac:dyDescent="0.2">
      <c r="A29" s="75"/>
      <c r="B29" s="70"/>
      <c r="C29" s="70"/>
      <c r="F29" s="208" t="s">
        <v>153</v>
      </c>
      <c r="G29" s="209" t="s">
        <v>156</v>
      </c>
      <c r="H29" s="208"/>
      <c r="I29" s="210" t="s">
        <v>155</v>
      </c>
      <c r="J29" s="208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161"/>
      <c r="FE29" s="161"/>
      <c r="FF29" s="161"/>
      <c r="FG29" s="161"/>
      <c r="FH29" s="161"/>
      <c r="FI29" s="161"/>
      <c r="FJ29" s="161"/>
      <c r="FK29" s="161"/>
      <c r="FL29" s="161"/>
      <c r="FM29" s="161"/>
      <c r="FN29" s="161"/>
      <c r="FO29" s="161"/>
      <c r="FP29" s="161"/>
      <c r="FQ29" s="161"/>
      <c r="FR29" s="161"/>
      <c r="FS29" s="161"/>
      <c r="FT29" s="161"/>
      <c r="FU29" s="161"/>
      <c r="FV29" s="161"/>
      <c r="FW29" s="161"/>
      <c r="FX29" s="161"/>
      <c r="FY29" s="161"/>
      <c r="FZ29" s="161"/>
      <c r="GA29" s="161"/>
      <c r="GB29" s="161"/>
      <c r="GC29" s="161"/>
      <c r="GD29" s="161"/>
      <c r="GE29" s="161"/>
      <c r="GF29" s="161"/>
      <c r="GG29" s="161"/>
      <c r="GH29" s="161"/>
      <c r="GI29" s="161"/>
      <c r="GJ29" s="161"/>
      <c r="GK29" s="161"/>
      <c r="GL29" s="161"/>
      <c r="GM29" s="161"/>
      <c r="GN29" s="161"/>
      <c r="GO29" s="161"/>
      <c r="GP29" s="161"/>
      <c r="GQ29" s="161"/>
      <c r="GR29" s="161"/>
      <c r="GS29" s="161"/>
      <c r="GT29" s="161"/>
      <c r="GU29" s="161"/>
      <c r="GV29" s="161"/>
      <c r="GW29" s="161"/>
      <c r="GX29" s="161"/>
      <c r="GY29" s="161"/>
      <c r="GZ29" s="161"/>
      <c r="HA29" s="161"/>
      <c r="HB29" s="161"/>
      <c r="HC29" s="161"/>
      <c r="HD29" s="161"/>
      <c r="HE29" s="161"/>
      <c r="HF29" s="161"/>
      <c r="HG29" s="161"/>
      <c r="HH29" s="161"/>
      <c r="HI29" s="161"/>
      <c r="HJ29" s="161"/>
      <c r="HK29" s="161"/>
      <c r="HL29" s="161"/>
      <c r="HM29" s="161"/>
      <c r="HN29" s="161"/>
      <c r="HO29" s="161"/>
      <c r="HP29" s="161"/>
      <c r="HQ29" s="161"/>
      <c r="HR29" s="161"/>
      <c r="HS29" s="161"/>
      <c r="HT29" s="161"/>
      <c r="HU29" s="161"/>
      <c r="HV29" s="161"/>
      <c r="HW29" s="161"/>
      <c r="HX29" s="161"/>
      <c r="HY29" s="161"/>
      <c r="HZ29" s="161"/>
      <c r="IA29" s="161"/>
      <c r="IB29" s="161"/>
      <c r="IC29" s="161"/>
      <c r="ID29" s="161"/>
      <c r="IE29" s="161"/>
      <c r="IF29" s="161"/>
      <c r="IG29" s="161"/>
      <c r="IH29" s="161"/>
      <c r="II29" s="161"/>
      <c r="IJ29" s="161"/>
      <c r="IK29" s="161"/>
      <c r="IL29" s="161"/>
      <c r="IM29" s="161"/>
      <c r="IN29" s="161"/>
      <c r="IO29" s="161"/>
      <c r="IP29" s="161"/>
      <c r="IQ29" s="161"/>
      <c r="IR29" s="161"/>
      <c r="IS29" s="161"/>
    </row>
    <row r="30" spans="1:256" s="160" customFormat="1" ht="18.75" customHeight="1" x14ac:dyDescent="0.2">
      <c r="A30" s="151" t="s">
        <v>119</v>
      </c>
      <c r="B30" s="152" t="s">
        <v>114</v>
      </c>
      <c r="C30" s="155">
        <f>($C$27-$C$40)*15%</f>
        <v>0</v>
      </c>
      <c r="F30" s="211">
        <f>'IST-Stellenplan'!F25</f>
        <v>0</v>
      </c>
      <c r="G30" s="211"/>
      <c r="H30" s="208"/>
      <c r="I30" s="212" t="e">
        <f>$F$30/('Berechnungen Personal'!$C$27-$C$40)</f>
        <v>#DIV/0!</v>
      </c>
      <c r="J30" s="208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161"/>
      <c r="FE30" s="161"/>
      <c r="FF30" s="161"/>
      <c r="FG30" s="161"/>
      <c r="FH30" s="161"/>
      <c r="FI30" s="161"/>
      <c r="FJ30" s="161"/>
      <c r="FK30" s="161"/>
      <c r="FL30" s="161"/>
      <c r="FM30" s="161"/>
      <c r="FN30" s="161"/>
      <c r="FO30" s="161"/>
      <c r="FP30" s="161"/>
      <c r="FQ30" s="161"/>
      <c r="FR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  <c r="GJ30" s="161"/>
      <c r="GK30" s="161"/>
      <c r="GL30" s="161"/>
      <c r="GM30" s="161"/>
      <c r="GN30" s="161"/>
      <c r="GO30" s="161"/>
      <c r="GP30" s="161"/>
      <c r="GQ30" s="161"/>
      <c r="GR30" s="161"/>
      <c r="GS30" s="161"/>
      <c r="GT30" s="161"/>
      <c r="GU30" s="161"/>
      <c r="GV30" s="161"/>
      <c r="GW30" s="161"/>
      <c r="GX30" s="161"/>
      <c r="GY30" s="161"/>
      <c r="GZ30" s="161"/>
      <c r="HA30" s="161"/>
      <c r="HB30" s="161"/>
      <c r="HC30" s="161"/>
      <c r="HD30" s="161"/>
      <c r="HE30" s="161"/>
      <c r="HF30" s="161"/>
      <c r="HG30" s="161"/>
      <c r="HH30" s="161"/>
      <c r="HI30" s="161"/>
      <c r="HJ30" s="161"/>
      <c r="HK30" s="161"/>
      <c r="HL30" s="161"/>
      <c r="HM30" s="161"/>
      <c r="HN30" s="161"/>
      <c r="HO30" s="161"/>
      <c r="HP30" s="161"/>
      <c r="HQ30" s="161"/>
      <c r="HR30" s="161"/>
      <c r="HS30" s="161"/>
      <c r="HT30" s="161"/>
      <c r="HU30" s="161"/>
      <c r="HV30" s="161"/>
      <c r="HW30" s="161"/>
      <c r="HX30" s="161"/>
      <c r="HY30" s="161"/>
      <c r="HZ30" s="161"/>
      <c r="IA30" s="161"/>
      <c r="IB30" s="161"/>
      <c r="IC30" s="161"/>
      <c r="ID30" s="161"/>
      <c r="IE30" s="161"/>
      <c r="IF30" s="161"/>
      <c r="IG30" s="161"/>
      <c r="IH30" s="161"/>
      <c r="II30" s="161"/>
      <c r="IJ30" s="161"/>
      <c r="IK30" s="161"/>
      <c r="IL30" s="161"/>
      <c r="IM30" s="161"/>
      <c r="IN30" s="161"/>
      <c r="IO30" s="161"/>
      <c r="IP30" s="161"/>
      <c r="IQ30" s="161"/>
      <c r="IR30" s="161"/>
      <c r="IS30" s="161"/>
    </row>
    <row r="31" spans="1:256" s="160" customFormat="1" ht="18.75" customHeight="1" x14ac:dyDescent="0.2">
      <c r="A31" s="151" t="s">
        <v>120</v>
      </c>
      <c r="B31" s="152" t="s">
        <v>114</v>
      </c>
      <c r="C31" s="155">
        <f>(($C$27-$C$40)*40%)-$C$30+$C$40*50%+C41*20%</f>
        <v>0</v>
      </c>
      <c r="F31" s="211">
        <f>'IST-Stellenplan'!F45</f>
        <v>0</v>
      </c>
      <c r="G31" s="213">
        <f>(C30+C31)/0.4</f>
        <v>0</v>
      </c>
      <c r="H31" s="208"/>
      <c r="I31" s="212"/>
      <c r="J31" s="208"/>
      <c r="K31" s="220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1"/>
      <c r="CU31" s="161"/>
      <c r="CV31" s="161"/>
      <c r="CW31" s="161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1"/>
      <c r="EF31" s="161"/>
      <c r="EG31" s="161"/>
      <c r="EH31" s="161"/>
      <c r="EI31" s="161"/>
      <c r="EJ31" s="161"/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A31" s="161"/>
      <c r="FB31" s="161"/>
      <c r="FC31" s="161"/>
      <c r="FD31" s="161"/>
      <c r="FE31" s="161"/>
      <c r="FF31" s="161"/>
      <c r="FG31" s="161"/>
      <c r="FH31" s="161"/>
      <c r="FI31" s="161"/>
      <c r="FJ31" s="161"/>
      <c r="FK31" s="161"/>
      <c r="FL31" s="161"/>
      <c r="FM31" s="161"/>
      <c r="FN31" s="161"/>
      <c r="FO31" s="161"/>
      <c r="FP31" s="161"/>
      <c r="FQ31" s="161"/>
      <c r="FR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  <c r="GJ31" s="161"/>
      <c r="GK31" s="161"/>
      <c r="GL31" s="161"/>
      <c r="GM31" s="161"/>
      <c r="GN31" s="161"/>
      <c r="GO31" s="161"/>
      <c r="GP31" s="161"/>
      <c r="GQ31" s="161"/>
      <c r="GR31" s="161"/>
      <c r="GS31" s="161"/>
      <c r="GT31" s="161"/>
      <c r="GU31" s="161"/>
      <c r="GV31" s="161"/>
      <c r="GW31" s="161"/>
      <c r="GX31" s="161"/>
      <c r="GY31" s="161"/>
      <c r="GZ31" s="161"/>
      <c r="HA31" s="161"/>
      <c r="HB31" s="161"/>
      <c r="HC31" s="161"/>
      <c r="HD31" s="161"/>
      <c r="HE31" s="161"/>
      <c r="HF31" s="161"/>
      <c r="HG31" s="161"/>
      <c r="HH31" s="161"/>
      <c r="HI31" s="161"/>
      <c r="HJ31" s="161"/>
      <c r="HK31" s="161"/>
      <c r="HL31" s="161"/>
      <c r="HM31" s="161"/>
      <c r="HN31" s="161"/>
      <c r="HO31" s="161"/>
      <c r="HP31" s="161"/>
      <c r="HQ31" s="161"/>
      <c r="HR31" s="161"/>
      <c r="HS31" s="161"/>
      <c r="HT31" s="161"/>
      <c r="HU31" s="161"/>
      <c r="HV31" s="161"/>
      <c r="HW31" s="161"/>
      <c r="HX31" s="161"/>
      <c r="HY31" s="161"/>
      <c r="HZ31" s="161"/>
      <c r="IA31" s="161"/>
      <c r="IB31" s="161"/>
      <c r="IC31" s="161"/>
      <c r="ID31" s="161"/>
      <c r="IE31" s="161"/>
      <c r="IF31" s="161"/>
      <c r="IG31" s="161"/>
      <c r="IH31" s="161"/>
      <c r="II31" s="161"/>
      <c r="IJ31" s="161"/>
      <c r="IK31" s="161"/>
      <c r="IL31" s="161"/>
      <c r="IM31" s="161"/>
      <c r="IN31" s="161"/>
      <c r="IO31" s="161"/>
      <c r="IP31" s="161"/>
      <c r="IQ31" s="161"/>
      <c r="IR31" s="161"/>
      <c r="IS31" s="161"/>
    </row>
    <row r="32" spans="1:256" s="160" customFormat="1" ht="18.75" customHeight="1" x14ac:dyDescent="0.2">
      <c r="A32" s="151" t="s">
        <v>118</v>
      </c>
      <c r="B32" s="152" t="s">
        <v>114</v>
      </c>
      <c r="C32" s="155">
        <f>(C27-C30-C31)</f>
        <v>0</v>
      </c>
      <c r="F32" s="211">
        <f>'IST-Stellenplan'!F69</f>
        <v>0</v>
      </c>
      <c r="G32" s="211"/>
      <c r="H32" s="214"/>
      <c r="I32" s="215"/>
      <c r="J32" s="215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  <c r="GW32" s="161"/>
      <c r="GX32" s="161"/>
      <c r="GY32" s="161"/>
      <c r="GZ32" s="161"/>
      <c r="HA32" s="161"/>
      <c r="HB32" s="161"/>
      <c r="HC32" s="161"/>
      <c r="HD32" s="161"/>
      <c r="HE32" s="161"/>
      <c r="HF32" s="161"/>
      <c r="HG32" s="161"/>
      <c r="HH32" s="161"/>
      <c r="HI32" s="161"/>
      <c r="HJ32" s="161"/>
      <c r="HK32" s="161"/>
      <c r="HL32" s="161"/>
      <c r="HM32" s="161"/>
      <c r="HN32" s="161"/>
      <c r="HO32" s="161"/>
      <c r="HP32" s="161"/>
      <c r="HQ32" s="161"/>
      <c r="HR32" s="161"/>
      <c r="HS32" s="161"/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</row>
    <row r="33" spans="1:256" s="160" customFormat="1" ht="15" x14ac:dyDescent="0.2">
      <c r="A33" s="156"/>
      <c r="B33" s="157"/>
      <c r="C33" s="207">
        <f>SUM(C30:C32)</f>
        <v>0</v>
      </c>
      <c r="F33" s="216">
        <f>SUM(F30:F32)</f>
        <v>0</v>
      </c>
      <c r="G33" s="217" t="s">
        <v>154</v>
      </c>
      <c r="H33" s="216">
        <f>F30+F31</f>
        <v>0</v>
      </c>
      <c r="I33" s="212" t="e">
        <f>H33/G31</f>
        <v>#DIV/0!</v>
      </c>
      <c r="J33" s="215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  <c r="FF33" s="161"/>
      <c r="FG33" s="161"/>
      <c r="FH33" s="161"/>
      <c r="FI33" s="161"/>
      <c r="FJ33" s="161"/>
      <c r="FK33" s="161"/>
      <c r="FL33" s="161"/>
      <c r="FM33" s="161"/>
      <c r="FN33" s="161"/>
      <c r="FO33" s="161"/>
      <c r="FP33" s="161"/>
      <c r="FQ33" s="161"/>
      <c r="FR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  <c r="GJ33" s="161"/>
      <c r="GK33" s="161"/>
      <c r="GL33" s="161"/>
      <c r="GM33" s="161"/>
      <c r="GN33" s="161"/>
      <c r="GO33" s="161"/>
      <c r="GP33" s="161"/>
      <c r="GQ33" s="161"/>
      <c r="GR33" s="161"/>
      <c r="GS33" s="161"/>
      <c r="GT33" s="161"/>
      <c r="GU33" s="161"/>
      <c r="GV33" s="161"/>
      <c r="GW33" s="161"/>
      <c r="GX33" s="161"/>
      <c r="GY33" s="161"/>
      <c r="GZ33" s="161"/>
      <c r="HA33" s="161"/>
      <c r="HB33" s="161"/>
      <c r="HC33" s="161"/>
      <c r="HD33" s="161"/>
      <c r="HE33" s="161"/>
      <c r="HF33" s="161"/>
      <c r="HG33" s="161"/>
      <c r="HH33" s="161"/>
      <c r="HI33" s="161"/>
      <c r="HJ33" s="161"/>
      <c r="HK33" s="161"/>
      <c r="HL33" s="161"/>
      <c r="HM33" s="161"/>
      <c r="HN33" s="161"/>
      <c r="HO33" s="161"/>
      <c r="HP33" s="161"/>
      <c r="HQ33" s="161"/>
      <c r="HR33" s="161"/>
      <c r="HS33" s="161"/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</row>
    <row r="34" spans="1:256" s="160" customFormat="1" ht="18.75" x14ac:dyDescent="0.2">
      <c r="A34" s="151" t="s">
        <v>119</v>
      </c>
      <c r="B34" s="152" t="s">
        <v>121</v>
      </c>
      <c r="C34" s="155">
        <f>ROUNDUP((F30-C30)*20,0)/20</f>
        <v>0</v>
      </c>
      <c r="F34" s="224"/>
      <c r="G34" s="205"/>
      <c r="H34" s="206"/>
      <c r="I34" s="206"/>
      <c r="J34" s="206"/>
      <c r="K34" s="19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  <c r="HZ34" s="161"/>
      <c r="IA34" s="161"/>
      <c r="IB34" s="161"/>
      <c r="IC34" s="161"/>
      <c r="ID34" s="161"/>
      <c r="IE34" s="161"/>
      <c r="IF34" s="161"/>
      <c r="IG34" s="161"/>
      <c r="IH34" s="161"/>
      <c r="II34" s="161"/>
      <c r="IJ34" s="161"/>
      <c r="IK34" s="161"/>
      <c r="IL34" s="161"/>
      <c r="IM34" s="161"/>
      <c r="IN34" s="161"/>
      <c r="IO34" s="161"/>
      <c r="IP34" s="161"/>
      <c r="IQ34" s="161"/>
      <c r="IR34" s="161"/>
      <c r="IS34" s="161"/>
    </row>
    <row r="35" spans="1:256" s="160" customFormat="1" ht="18.75" x14ac:dyDescent="0.2">
      <c r="A35" s="151" t="s">
        <v>120</v>
      </c>
      <c r="B35" s="152" t="s">
        <v>121</v>
      </c>
      <c r="C35" s="155">
        <f>ROUNDUP((H33-(C30+C31))*20,0)/20</f>
        <v>0</v>
      </c>
      <c r="F35" s="162"/>
      <c r="G35" s="162"/>
      <c r="H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</row>
    <row r="36" spans="1:256" s="160" customFormat="1" ht="15.75" x14ac:dyDescent="0.2">
      <c r="A36" s="151"/>
      <c r="B36" s="152"/>
      <c r="C36" s="155"/>
      <c r="F36" s="162"/>
      <c r="G36" s="162"/>
      <c r="H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</row>
    <row r="37" spans="1:256" s="160" customFormat="1" ht="15.75" x14ac:dyDescent="0.2">
      <c r="A37" s="151"/>
      <c r="B37" s="152"/>
      <c r="C37" s="155"/>
      <c r="F37" s="218" t="s">
        <v>167</v>
      </c>
      <c r="G37" s="188"/>
      <c r="H37" s="219"/>
      <c r="I37" s="212">
        <f>'Berechnung Richtstellenplan'!C45</f>
        <v>0</v>
      </c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</row>
    <row r="38" spans="1:256" s="160" customFormat="1" ht="18.75" x14ac:dyDescent="0.2">
      <c r="A38" s="151" t="s">
        <v>118</v>
      </c>
      <c r="B38" s="152" t="s">
        <v>121</v>
      </c>
      <c r="C38" s="190">
        <f>ROUNDUP(((F33-I38)*F39)*20,0)/20</f>
        <v>0</v>
      </c>
      <c r="F38" s="218" t="s">
        <v>175</v>
      </c>
      <c r="H38" s="161"/>
      <c r="I38" s="212">
        <f>C27+I16</f>
        <v>0</v>
      </c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</row>
    <row r="39" spans="1:256" s="160" customFormat="1" ht="12.75" x14ac:dyDescent="0.2">
      <c r="F39" s="228">
        <v>1</v>
      </c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  <c r="GW39" s="161"/>
      <c r="GX39" s="161"/>
      <c r="GY39" s="161"/>
      <c r="GZ39" s="161"/>
      <c r="HA39" s="161"/>
      <c r="HB39" s="161"/>
      <c r="HC39" s="161"/>
      <c r="HD39" s="161"/>
      <c r="HE39" s="161"/>
      <c r="HF39" s="161"/>
      <c r="HG39" s="161"/>
      <c r="HH39" s="161"/>
      <c r="HI39" s="161"/>
      <c r="HJ39" s="161"/>
      <c r="HK39" s="161"/>
      <c r="HL39" s="161"/>
      <c r="HM39" s="161"/>
      <c r="HN39" s="161"/>
      <c r="HO39" s="161"/>
      <c r="HP39" s="161"/>
      <c r="HQ39" s="161"/>
      <c r="HR39" s="161"/>
      <c r="HS39" s="161"/>
      <c r="HT39" s="161"/>
      <c r="HU39" s="161"/>
      <c r="HV39" s="161"/>
      <c r="HW39" s="161"/>
      <c r="HX39" s="161"/>
      <c r="HY39" s="161"/>
      <c r="HZ39" s="161"/>
      <c r="IA39" s="161"/>
      <c r="IB39" s="161"/>
      <c r="IC39" s="161"/>
      <c r="ID39" s="161"/>
      <c r="IE39" s="161"/>
      <c r="IF39" s="161"/>
      <c r="IG39" s="161"/>
      <c r="IH39" s="161"/>
      <c r="II39" s="161"/>
      <c r="IJ39" s="161"/>
      <c r="IK39" s="161"/>
      <c r="IL39" s="161"/>
      <c r="IM39" s="161"/>
      <c r="IN39" s="161"/>
      <c r="IO39" s="161"/>
      <c r="IP39" s="161"/>
      <c r="IQ39" s="161"/>
      <c r="IR39" s="161"/>
      <c r="IS39" s="161"/>
    </row>
    <row r="40" spans="1:256" s="160" customFormat="1" ht="15" x14ac:dyDescent="0.2">
      <c r="A40" s="151" t="s">
        <v>174</v>
      </c>
      <c r="B40" s="227">
        <v>3</v>
      </c>
      <c r="C40" s="194">
        <f>'Berechnung Richtstellenplan'!C7*B40*365/60/B18*1.17</f>
        <v>0</v>
      </c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1"/>
      <c r="II40" s="161"/>
      <c r="IJ40" s="161"/>
      <c r="IK40" s="161"/>
      <c r="IL40" s="161"/>
      <c r="IM40" s="161"/>
      <c r="IN40" s="161"/>
      <c r="IO40" s="161"/>
      <c r="IP40" s="161"/>
      <c r="IQ40" s="161"/>
      <c r="IR40" s="161"/>
      <c r="IS40" s="161"/>
    </row>
    <row r="41" spans="1:256" s="160" customFormat="1" ht="15" x14ac:dyDescent="0.2">
      <c r="A41" s="151" t="s">
        <v>183</v>
      </c>
      <c r="B41" s="227">
        <f>'Berechnung Richtstellenplan'!$D$34-$D$16</f>
        <v>14</v>
      </c>
      <c r="C41" s="194">
        <f>'Berechnung Richtstellenplan'!C7*B41*365/60/B18*1.17</f>
        <v>0</v>
      </c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</row>
    <row r="42" spans="1:256" s="160" customFormat="1" ht="12.75" x14ac:dyDescent="0.2"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  <c r="IV42" s="161"/>
    </row>
    <row r="43" spans="1:256" s="160" customFormat="1" ht="12.75" x14ac:dyDescent="0.2"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  <c r="IV43" s="161"/>
    </row>
    <row r="44" spans="1:256" s="160" customFormat="1" ht="12.75" x14ac:dyDescent="0.2"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</row>
    <row r="45" spans="1:256" s="160" customFormat="1" ht="12.75" x14ac:dyDescent="0.2"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  <c r="IV45" s="161"/>
    </row>
    <row r="46" spans="1:256" s="160" customFormat="1" ht="12.75" x14ac:dyDescent="0.2"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  <c r="IV46" s="161"/>
    </row>
    <row r="47" spans="1:256" s="160" customFormat="1" ht="12.75" x14ac:dyDescent="0.2"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  <c r="IV47" s="161"/>
    </row>
    <row r="48" spans="1:256" s="160" customFormat="1" ht="12.75" x14ac:dyDescent="0.2"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161"/>
      <c r="FW48" s="161"/>
      <c r="FX48" s="161"/>
      <c r="FY48" s="161"/>
      <c r="FZ48" s="161"/>
      <c r="GA48" s="161"/>
      <c r="GB48" s="161"/>
      <c r="GC48" s="161"/>
      <c r="GD48" s="161"/>
      <c r="GE48" s="161"/>
      <c r="GF48" s="161"/>
      <c r="GG48" s="161"/>
      <c r="GH48" s="161"/>
      <c r="GI48" s="161"/>
      <c r="GJ48" s="161"/>
      <c r="GK48" s="161"/>
      <c r="GL48" s="161"/>
      <c r="GM48" s="161"/>
      <c r="GN48" s="161"/>
      <c r="GO48" s="161"/>
      <c r="GP48" s="161"/>
      <c r="GQ48" s="161"/>
      <c r="GR48" s="161"/>
      <c r="GS48" s="161"/>
      <c r="GT48" s="161"/>
      <c r="GU48" s="161"/>
      <c r="GV48" s="161"/>
      <c r="GW48" s="161"/>
      <c r="GX48" s="161"/>
      <c r="GY48" s="161"/>
      <c r="GZ48" s="161"/>
      <c r="HA48" s="161"/>
      <c r="HB48" s="161"/>
      <c r="HC48" s="161"/>
      <c r="HD48" s="161"/>
      <c r="HE48" s="161"/>
      <c r="HF48" s="161"/>
      <c r="HG48" s="161"/>
      <c r="HH48" s="161"/>
      <c r="HI48" s="161"/>
      <c r="HJ48" s="161"/>
      <c r="HK48" s="161"/>
      <c r="HL48" s="161"/>
      <c r="HM48" s="161"/>
      <c r="HN48" s="161"/>
      <c r="HO48" s="161"/>
      <c r="HP48" s="161"/>
      <c r="HQ48" s="161"/>
      <c r="HR48" s="161"/>
      <c r="HS48" s="161"/>
      <c r="HT48" s="161"/>
      <c r="HU48" s="161"/>
      <c r="HV48" s="161"/>
      <c r="HW48" s="161"/>
      <c r="HX48" s="161"/>
      <c r="HY48" s="161"/>
      <c r="HZ48" s="161"/>
      <c r="IA48" s="161"/>
      <c r="IB48" s="161"/>
      <c r="IC48" s="161"/>
      <c r="ID48" s="161"/>
      <c r="IE48" s="161"/>
      <c r="IF48" s="161"/>
      <c r="IG48" s="161"/>
      <c r="IH48" s="161"/>
      <c r="II48" s="161"/>
      <c r="IJ48" s="161"/>
      <c r="IK48" s="161"/>
      <c r="IL48" s="161"/>
      <c r="IM48" s="161"/>
      <c r="IN48" s="161"/>
      <c r="IO48" s="161"/>
      <c r="IP48" s="161"/>
      <c r="IQ48" s="161"/>
      <c r="IR48" s="161"/>
      <c r="IS48" s="161"/>
      <c r="IT48" s="161"/>
      <c r="IU48" s="161"/>
      <c r="IV48" s="161"/>
    </row>
    <row r="49" spans="9:256" s="160" customFormat="1" ht="12.75" x14ac:dyDescent="0.2"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  <c r="IV49" s="161"/>
    </row>
    <row r="50" spans="9:256" s="160" customFormat="1" ht="12.75" x14ac:dyDescent="0.2"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1"/>
      <c r="CQ50" s="161"/>
      <c r="CR50" s="161"/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161"/>
      <c r="FW50" s="161"/>
      <c r="FX50" s="161"/>
      <c r="FY50" s="161"/>
      <c r="FZ50" s="161"/>
      <c r="GA50" s="161"/>
      <c r="GB50" s="161"/>
      <c r="GC50" s="161"/>
      <c r="GD50" s="161"/>
      <c r="GE50" s="161"/>
      <c r="GF50" s="161"/>
      <c r="GG50" s="161"/>
      <c r="GH50" s="161"/>
      <c r="GI50" s="161"/>
      <c r="GJ50" s="161"/>
      <c r="GK50" s="161"/>
      <c r="GL50" s="161"/>
      <c r="GM50" s="161"/>
      <c r="GN50" s="161"/>
      <c r="GO50" s="161"/>
      <c r="GP50" s="161"/>
      <c r="GQ50" s="161"/>
      <c r="GR50" s="161"/>
      <c r="GS50" s="161"/>
      <c r="GT50" s="161"/>
      <c r="GU50" s="161"/>
      <c r="GV50" s="161"/>
      <c r="GW50" s="161"/>
      <c r="GX50" s="161"/>
      <c r="GY50" s="161"/>
      <c r="GZ50" s="161"/>
      <c r="HA50" s="161"/>
      <c r="HB50" s="161"/>
      <c r="HC50" s="161"/>
      <c r="HD50" s="161"/>
      <c r="HE50" s="161"/>
      <c r="HF50" s="161"/>
      <c r="HG50" s="161"/>
      <c r="HH50" s="161"/>
      <c r="HI50" s="161"/>
      <c r="HJ50" s="161"/>
      <c r="HK50" s="161"/>
      <c r="HL50" s="161"/>
      <c r="HM50" s="161"/>
      <c r="HN50" s="161"/>
      <c r="HO50" s="161"/>
      <c r="HP50" s="161"/>
      <c r="HQ50" s="161"/>
      <c r="HR50" s="161"/>
      <c r="HS50" s="161"/>
      <c r="HT50" s="161"/>
      <c r="HU50" s="161"/>
      <c r="HV50" s="161"/>
      <c r="HW50" s="161"/>
      <c r="HX50" s="161"/>
      <c r="HY50" s="161"/>
      <c r="HZ50" s="161"/>
      <c r="IA50" s="161"/>
      <c r="IB50" s="161"/>
      <c r="IC50" s="161"/>
      <c r="ID50" s="161"/>
      <c r="IE50" s="161"/>
      <c r="IF50" s="161"/>
      <c r="IG50" s="161"/>
      <c r="IH50" s="161"/>
      <c r="II50" s="161"/>
      <c r="IJ50" s="161"/>
      <c r="IK50" s="161"/>
      <c r="IL50" s="161"/>
      <c r="IM50" s="161"/>
      <c r="IN50" s="161"/>
      <c r="IO50" s="161"/>
      <c r="IP50" s="161"/>
      <c r="IQ50" s="161"/>
      <c r="IR50" s="161"/>
      <c r="IS50" s="161"/>
      <c r="IT50" s="161"/>
      <c r="IU50" s="161"/>
      <c r="IV50" s="161"/>
    </row>
    <row r="51" spans="9:256" s="160" customFormat="1" ht="12.75" x14ac:dyDescent="0.2"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  <c r="IV51" s="161"/>
    </row>
    <row r="52" spans="9:256" s="160" customFormat="1" ht="12.75" x14ac:dyDescent="0.2"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61"/>
      <c r="CR52" s="161"/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161"/>
      <c r="FW52" s="161"/>
      <c r="FX52" s="161"/>
      <c r="FY52" s="161"/>
      <c r="FZ52" s="161"/>
      <c r="GA52" s="161"/>
      <c r="GB52" s="161"/>
      <c r="GC52" s="161"/>
      <c r="GD52" s="161"/>
      <c r="GE52" s="161"/>
      <c r="GF52" s="161"/>
      <c r="GG52" s="161"/>
      <c r="GH52" s="161"/>
      <c r="GI52" s="161"/>
      <c r="GJ52" s="161"/>
      <c r="GK52" s="161"/>
      <c r="GL52" s="161"/>
      <c r="GM52" s="161"/>
      <c r="GN52" s="161"/>
      <c r="GO52" s="161"/>
      <c r="GP52" s="161"/>
      <c r="GQ52" s="161"/>
      <c r="GR52" s="161"/>
      <c r="GS52" s="161"/>
      <c r="GT52" s="161"/>
      <c r="GU52" s="161"/>
      <c r="GV52" s="161"/>
      <c r="GW52" s="161"/>
      <c r="GX52" s="161"/>
      <c r="GY52" s="161"/>
      <c r="GZ52" s="161"/>
      <c r="HA52" s="161"/>
      <c r="HB52" s="161"/>
      <c r="HC52" s="161"/>
      <c r="HD52" s="161"/>
      <c r="HE52" s="161"/>
      <c r="HF52" s="161"/>
      <c r="HG52" s="161"/>
      <c r="HH52" s="161"/>
      <c r="HI52" s="161"/>
      <c r="HJ52" s="161"/>
      <c r="HK52" s="161"/>
      <c r="HL52" s="161"/>
      <c r="HM52" s="161"/>
      <c r="HN52" s="161"/>
      <c r="HO52" s="161"/>
      <c r="HP52" s="161"/>
      <c r="HQ52" s="161"/>
      <c r="HR52" s="161"/>
      <c r="HS52" s="161"/>
      <c r="HT52" s="161"/>
      <c r="HU52" s="161"/>
      <c r="HV52" s="161"/>
      <c r="HW52" s="161"/>
      <c r="HX52" s="161"/>
      <c r="HY52" s="161"/>
      <c r="HZ52" s="161"/>
      <c r="IA52" s="161"/>
      <c r="IB52" s="161"/>
      <c r="IC52" s="161"/>
      <c r="ID52" s="161"/>
      <c r="IE52" s="161"/>
      <c r="IF52" s="161"/>
      <c r="IG52" s="161"/>
      <c r="IH52" s="161"/>
      <c r="II52" s="161"/>
      <c r="IJ52" s="161"/>
      <c r="IK52" s="161"/>
      <c r="IL52" s="161"/>
      <c r="IM52" s="161"/>
      <c r="IN52" s="161"/>
      <c r="IO52" s="161"/>
      <c r="IP52" s="161"/>
      <c r="IQ52" s="161"/>
      <c r="IR52" s="161"/>
      <c r="IS52" s="161"/>
      <c r="IT52" s="161"/>
      <c r="IU52" s="161"/>
      <c r="IV52" s="161"/>
    </row>
    <row r="53" spans="9:256" s="160" customFormat="1" ht="12.75" x14ac:dyDescent="0.2"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  <c r="IV53" s="161"/>
    </row>
    <row r="54" spans="9:256" s="160" customFormat="1" ht="12.75" x14ac:dyDescent="0.2"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  <c r="IV54" s="161"/>
    </row>
    <row r="55" spans="9:256" s="160" customFormat="1" ht="12.75" x14ac:dyDescent="0.2"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  <c r="DK55" s="161"/>
      <c r="DL55" s="161"/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1"/>
      <c r="EC55" s="161"/>
      <c r="ED55" s="161"/>
      <c r="EE55" s="161"/>
      <c r="EF55" s="161"/>
      <c r="EG55" s="161"/>
      <c r="EH55" s="161"/>
      <c r="EI55" s="161"/>
      <c r="EJ55" s="161"/>
      <c r="EK55" s="161"/>
      <c r="EL55" s="161"/>
      <c r="EM55" s="161"/>
      <c r="EN55" s="161"/>
      <c r="EO55" s="161"/>
      <c r="EP55" s="161"/>
      <c r="EQ55" s="161"/>
      <c r="ER55" s="161"/>
      <c r="ES55" s="161"/>
      <c r="ET55" s="161"/>
      <c r="EU55" s="161"/>
      <c r="EV55" s="161"/>
      <c r="EW55" s="161"/>
      <c r="EX55" s="161"/>
      <c r="EY55" s="161"/>
      <c r="EZ55" s="161"/>
      <c r="FA55" s="161"/>
      <c r="FB55" s="161"/>
      <c r="FC55" s="161"/>
      <c r="FD55" s="161"/>
      <c r="FE55" s="161"/>
      <c r="FF55" s="161"/>
      <c r="FG55" s="161"/>
      <c r="FH55" s="161"/>
      <c r="FI55" s="161"/>
      <c r="FJ55" s="161"/>
      <c r="FK55" s="161"/>
      <c r="FL55" s="161"/>
      <c r="FM55" s="161"/>
      <c r="FN55" s="161"/>
      <c r="FO55" s="161"/>
      <c r="FP55" s="161"/>
      <c r="FQ55" s="161"/>
      <c r="FR55" s="161"/>
      <c r="FS55" s="161"/>
      <c r="FT55" s="161"/>
      <c r="FU55" s="161"/>
      <c r="FV55" s="161"/>
      <c r="FW55" s="161"/>
      <c r="FX55" s="161"/>
      <c r="FY55" s="161"/>
      <c r="FZ55" s="161"/>
      <c r="GA55" s="161"/>
      <c r="GB55" s="161"/>
      <c r="GC55" s="161"/>
      <c r="GD55" s="161"/>
      <c r="GE55" s="161"/>
      <c r="GF55" s="161"/>
      <c r="GG55" s="161"/>
      <c r="GH55" s="161"/>
      <c r="GI55" s="161"/>
      <c r="GJ55" s="161"/>
      <c r="GK55" s="161"/>
      <c r="GL55" s="161"/>
      <c r="GM55" s="161"/>
      <c r="GN55" s="161"/>
      <c r="GO55" s="161"/>
      <c r="GP55" s="161"/>
      <c r="GQ55" s="161"/>
      <c r="GR55" s="161"/>
      <c r="GS55" s="161"/>
      <c r="GT55" s="161"/>
      <c r="GU55" s="161"/>
      <c r="GV55" s="161"/>
      <c r="GW55" s="161"/>
      <c r="GX55" s="161"/>
      <c r="GY55" s="161"/>
      <c r="GZ55" s="161"/>
      <c r="HA55" s="161"/>
      <c r="HB55" s="161"/>
      <c r="HC55" s="161"/>
      <c r="HD55" s="161"/>
      <c r="HE55" s="161"/>
      <c r="HF55" s="161"/>
      <c r="HG55" s="161"/>
      <c r="HH55" s="161"/>
      <c r="HI55" s="161"/>
      <c r="HJ55" s="161"/>
      <c r="HK55" s="161"/>
      <c r="HL55" s="161"/>
      <c r="HM55" s="161"/>
      <c r="HN55" s="161"/>
      <c r="HO55" s="161"/>
      <c r="HP55" s="161"/>
      <c r="HQ55" s="161"/>
      <c r="HR55" s="161"/>
      <c r="HS55" s="161"/>
      <c r="HT55" s="161"/>
      <c r="HU55" s="161"/>
      <c r="HV55" s="161"/>
      <c r="HW55" s="161"/>
      <c r="HX55" s="161"/>
      <c r="HY55" s="161"/>
      <c r="HZ55" s="161"/>
      <c r="IA55" s="161"/>
      <c r="IB55" s="161"/>
      <c r="IC55" s="161"/>
      <c r="ID55" s="161"/>
      <c r="IE55" s="161"/>
      <c r="IF55" s="161"/>
      <c r="IG55" s="161"/>
      <c r="IH55" s="161"/>
      <c r="II55" s="161"/>
      <c r="IJ55" s="161"/>
      <c r="IK55" s="161"/>
      <c r="IL55" s="161"/>
      <c r="IM55" s="161"/>
      <c r="IN55" s="161"/>
      <c r="IO55" s="161"/>
      <c r="IP55" s="161"/>
      <c r="IQ55" s="161"/>
      <c r="IR55" s="161"/>
      <c r="IS55" s="161"/>
      <c r="IT55" s="161"/>
      <c r="IU55" s="161"/>
      <c r="IV55" s="161"/>
    </row>
    <row r="56" spans="9:256" s="160" customFormat="1" ht="12.75" x14ac:dyDescent="0.2"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  <c r="IV56" s="161"/>
    </row>
    <row r="57" spans="9:256" s="160" customFormat="1" ht="12.75" x14ac:dyDescent="0.2"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  <c r="IV57" s="161"/>
    </row>
    <row r="58" spans="9:256" s="160" customFormat="1" ht="12.75" x14ac:dyDescent="0.2"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  <c r="IV58" s="161"/>
    </row>
    <row r="59" spans="9:256" s="160" customFormat="1" ht="12.75" x14ac:dyDescent="0.2"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  <c r="IV59" s="161"/>
    </row>
    <row r="60" spans="9:256" s="160" customFormat="1" ht="12.75" x14ac:dyDescent="0.2"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  <c r="IV60" s="161"/>
    </row>
    <row r="61" spans="9:256" s="160" customFormat="1" ht="12.75" x14ac:dyDescent="0.2"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1"/>
      <c r="CQ61" s="161"/>
      <c r="CR61" s="161"/>
      <c r="CS61" s="161"/>
      <c r="CT61" s="161"/>
      <c r="CU61" s="161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1"/>
      <c r="EC61" s="161"/>
      <c r="ED61" s="161"/>
      <c r="EE61" s="161"/>
      <c r="EF61" s="161"/>
      <c r="EG61" s="161"/>
      <c r="EH61" s="161"/>
      <c r="EI61" s="161"/>
      <c r="EJ61" s="161"/>
      <c r="EK61" s="161"/>
      <c r="EL61" s="161"/>
      <c r="EM61" s="161"/>
      <c r="EN61" s="161"/>
      <c r="EO61" s="161"/>
      <c r="EP61" s="161"/>
      <c r="EQ61" s="161"/>
      <c r="ER61" s="161"/>
      <c r="ES61" s="161"/>
      <c r="ET61" s="161"/>
      <c r="EU61" s="161"/>
      <c r="EV61" s="161"/>
      <c r="EW61" s="161"/>
      <c r="EX61" s="161"/>
      <c r="EY61" s="161"/>
      <c r="EZ61" s="161"/>
      <c r="FA61" s="161"/>
      <c r="FB61" s="161"/>
      <c r="FC61" s="161"/>
      <c r="FD61" s="161"/>
      <c r="FE61" s="161"/>
      <c r="FF61" s="161"/>
      <c r="FG61" s="161"/>
      <c r="FH61" s="161"/>
      <c r="FI61" s="161"/>
      <c r="FJ61" s="161"/>
      <c r="FK61" s="161"/>
      <c r="FL61" s="161"/>
      <c r="FM61" s="161"/>
      <c r="FN61" s="161"/>
      <c r="FO61" s="161"/>
      <c r="FP61" s="161"/>
      <c r="FQ61" s="161"/>
      <c r="FR61" s="161"/>
      <c r="FS61" s="161"/>
      <c r="FT61" s="161"/>
      <c r="FU61" s="161"/>
      <c r="FV61" s="161"/>
      <c r="FW61" s="161"/>
      <c r="FX61" s="161"/>
      <c r="FY61" s="161"/>
      <c r="FZ61" s="161"/>
      <c r="GA61" s="161"/>
      <c r="GB61" s="161"/>
      <c r="GC61" s="161"/>
      <c r="GD61" s="161"/>
      <c r="GE61" s="161"/>
      <c r="GF61" s="161"/>
      <c r="GG61" s="161"/>
      <c r="GH61" s="161"/>
      <c r="GI61" s="161"/>
      <c r="GJ61" s="161"/>
      <c r="GK61" s="161"/>
      <c r="GL61" s="161"/>
      <c r="GM61" s="161"/>
      <c r="GN61" s="161"/>
      <c r="GO61" s="161"/>
      <c r="GP61" s="161"/>
      <c r="GQ61" s="161"/>
      <c r="GR61" s="161"/>
      <c r="GS61" s="161"/>
      <c r="GT61" s="161"/>
      <c r="GU61" s="161"/>
      <c r="GV61" s="161"/>
      <c r="GW61" s="161"/>
      <c r="GX61" s="161"/>
      <c r="GY61" s="161"/>
      <c r="GZ61" s="161"/>
      <c r="HA61" s="161"/>
      <c r="HB61" s="161"/>
      <c r="HC61" s="161"/>
      <c r="HD61" s="161"/>
      <c r="HE61" s="161"/>
      <c r="HF61" s="161"/>
      <c r="HG61" s="161"/>
      <c r="HH61" s="161"/>
      <c r="HI61" s="161"/>
      <c r="HJ61" s="161"/>
      <c r="HK61" s="161"/>
      <c r="HL61" s="161"/>
      <c r="HM61" s="161"/>
      <c r="HN61" s="161"/>
      <c r="HO61" s="161"/>
      <c r="HP61" s="161"/>
      <c r="HQ61" s="161"/>
      <c r="HR61" s="161"/>
      <c r="HS61" s="161"/>
      <c r="HT61" s="161"/>
      <c r="HU61" s="161"/>
      <c r="HV61" s="161"/>
      <c r="HW61" s="161"/>
      <c r="HX61" s="161"/>
      <c r="HY61" s="161"/>
      <c r="HZ61" s="161"/>
      <c r="IA61" s="161"/>
      <c r="IB61" s="161"/>
      <c r="IC61" s="161"/>
      <c r="ID61" s="161"/>
      <c r="IE61" s="161"/>
      <c r="IF61" s="161"/>
      <c r="IG61" s="161"/>
      <c r="IH61" s="161"/>
      <c r="II61" s="161"/>
      <c r="IJ61" s="161"/>
      <c r="IK61" s="161"/>
      <c r="IL61" s="161"/>
      <c r="IM61" s="161"/>
      <c r="IN61" s="161"/>
      <c r="IO61" s="161"/>
      <c r="IP61" s="161"/>
      <c r="IQ61" s="161"/>
      <c r="IR61" s="161"/>
      <c r="IS61" s="161"/>
      <c r="IT61" s="161"/>
      <c r="IU61" s="161"/>
      <c r="IV61" s="161"/>
    </row>
    <row r="62" spans="9:256" s="160" customFormat="1" ht="12.75" x14ac:dyDescent="0.2"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1"/>
      <c r="DJ62" s="161"/>
      <c r="DK62" s="161"/>
      <c r="DL62" s="161"/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1"/>
      <c r="EC62" s="161"/>
      <c r="ED62" s="161"/>
      <c r="EE62" s="161"/>
      <c r="EF62" s="161"/>
      <c r="EG62" s="161"/>
      <c r="EH62" s="161"/>
      <c r="EI62" s="161"/>
      <c r="EJ62" s="161"/>
      <c r="EK62" s="161"/>
      <c r="EL62" s="161"/>
      <c r="EM62" s="161"/>
      <c r="EN62" s="161"/>
      <c r="EO62" s="161"/>
      <c r="EP62" s="161"/>
      <c r="EQ62" s="161"/>
      <c r="ER62" s="161"/>
      <c r="ES62" s="161"/>
      <c r="ET62" s="161"/>
      <c r="EU62" s="161"/>
      <c r="EV62" s="161"/>
      <c r="EW62" s="161"/>
      <c r="EX62" s="161"/>
      <c r="EY62" s="161"/>
      <c r="EZ62" s="161"/>
      <c r="FA62" s="161"/>
      <c r="FB62" s="161"/>
      <c r="FC62" s="161"/>
      <c r="FD62" s="161"/>
      <c r="FE62" s="161"/>
      <c r="FF62" s="161"/>
      <c r="FG62" s="161"/>
      <c r="FH62" s="161"/>
      <c r="FI62" s="161"/>
      <c r="FJ62" s="161"/>
      <c r="FK62" s="161"/>
      <c r="FL62" s="161"/>
      <c r="FM62" s="161"/>
      <c r="FN62" s="161"/>
      <c r="FO62" s="161"/>
      <c r="FP62" s="161"/>
      <c r="FQ62" s="161"/>
      <c r="FR62" s="161"/>
      <c r="FS62" s="161"/>
      <c r="FT62" s="161"/>
      <c r="FU62" s="161"/>
      <c r="FV62" s="161"/>
      <c r="FW62" s="161"/>
      <c r="FX62" s="161"/>
      <c r="FY62" s="161"/>
      <c r="FZ62" s="161"/>
      <c r="GA62" s="161"/>
      <c r="GB62" s="161"/>
      <c r="GC62" s="161"/>
      <c r="GD62" s="161"/>
      <c r="GE62" s="161"/>
      <c r="GF62" s="161"/>
      <c r="GG62" s="161"/>
      <c r="GH62" s="161"/>
      <c r="GI62" s="161"/>
      <c r="GJ62" s="161"/>
      <c r="GK62" s="161"/>
      <c r="GL62" s="161"/>
      <c r="GM62" s="161"/>
      <c r="GN62" s="161"/>
      <c r="GO62" s="161"/>
      <c r="GP62" s="161"/>
      <c r="GQ62" s="161"/>
      <c r="GR62" s="161"/>
      <c r="GS62" s="161"/>
      <c r="GT62" s="161"/>
      <c r="GU62" s="161"/>
      <c r="GV62" s="161"/>
      <c r="GW62" s="161"/>
      <c r="GX62" s="161"/>
      <c r="GY62" s="161"/>
      <c r="GZ62" s="161"/>
      <c r="HA62" s="161"/>
      <c r="HB62" s="161"/>
      <c r="HC62" s="161"/>
      <c r="HD62" s="161"/>
      <c r="HE62" s="161"/>
      <c r="HF62" s="161"/>
      <c r="HG62" s="161"/>
      <c r="HH62" s="161"/>
      <c r="HI62" s="161"/>
      <c r="HJ62" s="161"/>
      <c r="HK62" s="161"/>
      <c r="HL62" s="161"/>
      <c r="HM62" s="161"/>
      <c r="HN62" s="161"/>
      <c r="HO62" s="161"/>
      <c r="HP62" s="161"/>
      <c r="HQ62" s="161"/>
      <c r="HR62" s="161"/>
      <c r="HS62" s="161"/>
      <c r="HT62" s="161"/>
      <c r="HU62" s="161"/>
      <c r="HV62" s="161"/>
      <c r="HW62" s="161"/>
      <c r="HX62" s="161"/>
      <c r="HY62" s="161"/>
      <c r="HZ62" s="161"/>
      <c r="IA62" s="161"/>
      <c r="IB62" s="161"/>
      <c r="IC62" s="161"/>
      <c r="ID62" s="161"/>
      <c r="IE62" s="161"/>
      <c r="IF62" s="161"/>
      <c r="IG62" s="161"/>
      <c r="IH62" s="161"/>
      <c r="II62" s="161"/>
      <c r="IJ62" s="161"/>
      <c r="IK62" s="161"/>
      <c r="IL62" s="161"/>
      <c r="IM62" s="161"/>
      <c r="IN62" s="161"/>
      <c r="IO62" s="161"/>
      <c r="IP62" s="161"/>
      <c r="IQ62" s="161"/>
      <c r="IR62" s="161"/>
      <c r="IS62" s="161"/>
      <c r="IT62" s="161"/>
      <c r="IU62" s="161"/>
      <c r="IV62" s="161"/>
    </row>
    <row r="63" spans="9:256" s="160" customFormat="1" ht="12.75" x14ac:dyDescent="0.2"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161"/>
      <c r="EE63" s="161"/>
      <c r="EF63" s="161"/>
      <c r="EG63" s="161"/>
      <c r="EH63" s="161"/>
      <c r="EI63" s="161"/>
      <c r="EJ63" s="161"/>
      <c r="EK63" s="161"/>
      <c r="EL63" s="161"/>
      <c r="EM63" s="161"/>
      <c r="EN63" s="161"/>
      <c r="EO63" s="161"/>
      <c r="EP63" s="161"/>
      <c r="EQ63" s="161"/>
      <c r="ER63" s="161"/>
      <c r="ES63" s="161"/>
      <c r="ET63" s="161"/>
      <c r="EU63" s="161"/>
      <c r="EV63" s="161"/>
      <c r="EW63" s="161"/>
      <c r="EX63" s="161"/>
      <c r="EY63" s="161"/>
      <c r="EZ63" s="161"/>
      <c r="FA63" s="161"/>
      <c r="FB63" s="161"/>
      <c r="FC63" s="161"/>
      <c r="FD63" s="161"/>
      <c r="FE63" s="161"/>
      <c r="FF63" s="161"/>
      <c r="FG63" s="161"/>
      <c r="FH63" s="161"/>
      <c r="FI63" s="161"/>
      <c r="FJ63" s="161"/>
      <c r="FK63" s="161"/>
      <c r="FL63" s="161"/>
      <c r="FM63" s="161"/>
      <c r="FN63" s="161"/>
      <c r="FO63" s="161"/>
      <c r="FP63" s="161"/>
      <c r="FQ63" s="161"/>
      <c r="FR63" s="161"/>
      <c r="FS63" s="161"/>
      <c r="FT63" s="161"/>
      <c r="FU63" s="161"/>
      <c r="FV63" s="161"/>
      <c r="FW63" s="161"/>
      <c r="FX63" s="161"/>
      <c r="FY63" s="161"/>
      <c r="FZ63" s="161"/>
      <c r="GA63" s="161"/>
      <c r="GB63" s="161"/>
      <c r="GC63" s="161"/>
      <c r="GD63" s="161"/>
      <c r="GE63" s="161"/>
      <c r="GF63" s="161"/>
      <c r="GG63" s="161"/>
      <c r="GH63" s="161"/>
      <c r="GI63" s="161"/>
      <c r="GJ63" s="161"/>
      <c r="GK63" s="161"/>
      <c r="GL63" s="161"/>
      <c r="GM63" s="161"/>
      <c r="GN63" s="161"/>
      <c r="GO63" s="161"/>
      <c r="GP63" s="161"/>
      <c r="GQ63" s="161"/>
      <c r="GR63" s="161"/>
      <c r="GS63" s="161"/>
      <c r="GT63" s="161"/>
      <c r="GU63" s="161"/>
      <c r="GV63" s="161"/>
      <c r="GW63" s="161"/>
      <c r="GX63" s="161"/>
      <c r="GY63" s="161"/>
      <c r="GZ63" s="161"/>
      <c r="HA63" s="161"/>
      <c r="HB63" s="161"/>
      <c r="HC63" s="161"/>
      <c r="HD63" s="161"/>
      <c r="HE63" s="161"/>
      <c r="HF63" s="161"/>
      <c r="HG63" s="161"/>
      <c r="HH63" s="161"/>
      <c r="HI63" s="161"/>
      <c r="HJ63" s="161"/>
      <c r="HK63" s="161"/>
      <c r="HL63" s="161"/>
      <c r="HM63" s="161"/>
      <c r="HN63" s="161"/>
      <c r="HO63" s="161"/>
      <c r="HP63" s="161"/>
      <c r="HQ63" s="161"/>
      <c r="HR63" s="161"/>
      <c r="HS63" s="161"/>
      <c r="HT63" s="161"/>
      <c r="HU63" s="161"/>
      <c r="HV63" s="161"/>
      <c r="HW63" s="161"/>
      <c r="HX63" s="161"/>
      <c r="HY63" s="161"/>
      <c r="HZ63" s="161"/>
      <c r="IA63" s="161"/>
      <c r="IB63" s="161"/>
      <c r="IC63" s="161"/>
      <c r="ID63" s="161"/>
      <c r="IE63" s="161"/>
      <c r="IF63" s="161"/>
      <c r="IG63" s="161"/>
      <c r="IH63" s="161"/>
      <c r="II63" s="161"/>
      <c r="IJ63" s="161"/>
      <c r="IK63" s="161"/>
      <c r="IL63" s="161"/>
      <c r="IM63" s="161"/>
      <c r="IN63" s="161"/>
      <c r="IO63" s="161"/>
      <c r="IP63" s="161"/>
      <c r="IQ63" s="161"/>
      <c r="IR63" s="161"/>
      <c r="IS63" s="161"/>
      <c r="IT63" s="161"/>
      <c r="IU63" s="161"/>
      <c r="IV63" s="161"/>
    </row>
    <row r="64" spans="9:256" s="160" customFormat="1" ht="12.75" x14ac:dyDescent="0.2"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1"/>
      <c r="CT64" s="161"/>
      <c r="CU64" s="161"/>
      <c r="CV64" s="161"/>
      <c r="CW64" s="161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1"/>
      <c r="DJ64" s="161"/>
      <c r="DK64" s="161"/>
      <c r="DL64" s="161"/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1"/>
      <c r="EC64" s="161"/>
      <c r="ED64" s="161"/>
      <c r="EE64" s="161"/>
      <c r="EF64" s="161"/>
      <c r="EG64" s="161"/>
      <c r="EH64" s="161"/>
      <c r="EI64" s="161"/>
      <c r="EJ64" s="161"/>
      <c r="EK64" s="161"/>
      <c r="EL64" s="161"/>
      <c r="EM64" s="161"/>
      <c r="EN64" s="161"/>
      <c r="EO64" s="161"/>
      <c r="EP64" s="161"/>
      <c r="EQ64" s="161"/>
      <c r="ER64" s="161"/>
      <c r="ES64" s="161"/>
      <c r="ET64" s="161"/>
      <c r="EU64" s="161"/>
      <c r="EV64" s="161"/>
      <c r="EW64" s="161"/>
      <c r="EX64" s="161"/>
      <c r="EY64" s="161"/>
      <c r="EZ64" s="161"/>
      <c r="FA64" s="161"/>
      <c r="FB64" s="161"/>
      <c r="FC64" s="161"/>
      <c r="FD64" s="161"/>
      <c r="FE64" s="161"/>
      <c r="FF64" s="161"/>
      <c r="FG64" s="161"/>
      <c r="FH64" s="161"/>
      <c r="FI64" s="161"/>
      <c r="FJ64" s="161"/>
      <c r="FK64" s="161"/>
      <c r="FL64" s="161"/>
      <c r="FM64" s="161"/>
      <c r="FN64" s="161"/>
      <c r="FO64" s="161"/>
      <c r="FP64" s="161"/>
      <c r="FQ64" s="161"/>
      <c r="FR64" s="161"/>
      <c r="FS64" s="161"/>
      <c r="FT64" s="161"/>
      <c r="FU64" s="161"/>
      <c r="FV64" s="161"/>
      <c r="FW64" s="161"/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1"/>
      <c r="GO64" s="161"/>
      <c r="GP64" s="161"/>
      <c r="GQ64" s="161"/>
      <c r="GR64" s="161"/>
      <c r="GS64" s="161"/>
      <c r="GT64" s="161"/>
      <c r="GU64" s="161"/>
      <c r="GV64" s="161"/>
      <c r="GW64" s="161"/>
      <c r="GX64" s="161"/>
      <c r="GY64" s="161"/>
      <c r="GZ64" s="161"/>
      <c r="HA64" s="161"/>
      <c r="HB64" s="161"/>
      <c r="HC64" s="161"/>
      <c r="HD64" s="161"/>
      <c r="HE64" s="161"/>
      <c r="HF64" s="161"/>
      <c r="HG64" s="161"/>
      <c r="HH64" s="161"/>
      <c r="HI64" s="161"/>
      <c r="HJ64" s="161"/>
      <c r="HK64" s="161"/>
      <c r="HL64" s="161"/>
      <c r="HM64" s="161"/>
      <c r="HN64" s="161"/>
      <c r="HO64" s="161"/>
      <c r="HP64" s="161"/>
      <c r="HQ64" s="161"/>
      <c r="HR64" s="161"/>
      <c r="HS64" s="161"/>
      <c r="HT64" s="161"/>
      <c r="HU64" s="161"/>
      <c r="HV64" s="161"/>
      <c r="HW64" s="161"/>
      <c r="HX64" s="161"/>
      <c r="HY64" s="161"/>
      <c r="HZ64" s="161"/>
      <c r="IA64" s="161"/>
      <c r="IB64" s="161"/>
      <c r="IC64" s="161"/>
      <c r="ID64" s="161"/>
      <c r="IE64" s="161"/>
      <c r="IF64" s="161"/>
      <c r="IG64" s="161"/>
      <c r="IH64" s="161"/>
      <c r="II64" s="161"/>
      <c r="IJ64" s="161"/>
      <c r="IK64" s="161"/>
      <c r="IL64" s="161"/>
      <c r="IM64" s="161"/>
      <c r="IN64" s="161"/>
      <c r="IO64" s="161"/>
      <c r="IP64" s="161"/>
      <c r="IQ64" s="161"/>
      <c r="IR64" s="161"/>
      <c r="IS64" s="161"/>
      <c r="IT64" s="161"/>
      <c r="IU64" s="161"/>
      <c r="IV64" s="161"/>
    </row>
    <row r="65" spans="9:256" s="160" customFormat="1" ht="12.75" x14ac:dyDescent="0.2"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1"/>
      <c r="ED65" s="161"/>
      <c r="EE65" s="161"/>
      <c r="EF65" s="161"/>
      <c r="EG65" s="161"/>
      <c r="EH65" s="161"/>
      <c r="EI65" s="161"/>
      <c r="EJ65" s="161"/>
      <c r="EK65" s="161"/>
      <c r="EL65" s="161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/>
      <c r="FU65" s="161"/>
      <c r="FV65" s="161"/>
      <c r="FW65" s="161"/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1"/>
      <c r="GO65" s="161"/>
      <c r="GP65" s="161"/>
      <c r="GQ65" s="161"/>
      <c r="GR65" s="161"/>
      <c r="GS65" s="161"/>
      <c r="GT65" s="161"/>
      <c r="GU65" s="161"/>
      <c r="GV65" s="161"/>
      <c r="GW65" s="161"/>
      <c r="GX65" s="161"/>
      <c r="GY65" s="161"/>
      <c r="GZ65" s="161"/>
      <c r="HA65" s="161"/>
      <c r="HB65" s="161"/>
      <c r="HC65" s="161"/>
      <c r="HD65" s="161"/>
      <c r="HE65" s="161"/>
      <c r="HF65" s="161"/>
      <c r="HG65" s="161"/>
      <c r="HH65" s="161"/>
      <c r="HI65" s="161"/>
      <c r="HJ65" s="161"/>
      <c r="HK65" s="161"/>
      <c r="HL65" s="161"/>
      <c r="HM65" s="161"/>
      <c r="HN65" s="161"/>
      <c r="HO65" s="161"/>
      <c r="HP65" s="161"/>
      <c r="HQ65" s="161"/>
      <c r="HR65" s="161"/>
      <c r="HS65" s="161"/>
      <c r="HT65" s="161"/>
      <c r="HU65" s="161"/>
      <c r="HV65" s="161"/>
      <c r="HW65" s="161"/>
      <c r="HX65" s="161"/>
      <c r="HY65" s="161"/>
      <c r="HZ65" s="161"/>
      <c r="IA65" s="161"/>
      <c r="IB65" s="161"/>
      <c r="IC65" s="161"/>
      <c r="ID65" s="161"/>
      <c r="IE65" s="161"/>
      <c r="IF65" s="161"/>
      <c r="IG65" s="161"/>
      <c r="IH65" s="161"/>
      <c r="II65" s="161"/>
      <c r="IJ65" s="161"/>
      <c r="IK65" s="161"/>
      <c r="IL65" s="161"/>
      <c r="IM65" s="161"/>
      <c r="IN65" s="161"/>
      <c r="IO65" s="161"/>
      <c r="IP65" s="161"/>
      <c r="IQ65" s="161"/>
      <c r="IR65" s="161"/>
      <c r="IS65" s="161"/>
      <c r="IT65" s="161"/>
      <c r="IU65" s="161"/>
      <c r="IV65" s="161"/>
    </row>
    <row r="66" spans="9:256" s="160" customFormat="1" ht="12.75" x14ac:dyDescent="0.2"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1"/>
      <c r="ED66" s="161"/>
      <c r="EE66" s="161"/>
      <c r="EF66" s="161"/>
      <c r="EG66" s="161"/>
      <c r="EH66" s="161"/>
      <c r="EI66" s="161"/>
      <c r="EJ66" s="161"/>
      <c r="EK66" s="161"/>
      <c r="EL66" s="161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/>
      <c r="FU66" s="161"/>
      <c r="FV66" s="161"/>
      <c r="FW66" s="161"/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1"/>
      <c r="GN66" s="161"/>
      <c r="GO66" s="161"/>
      <c r="GP66" s="161"/>
      <c r="GQ66" s="161"/>
      <c r="GR66" s="161"/>
      <c r="GS66" s="161"/>
      <c r="GT66" s="161"/>
      <c r="GU66" s="161"/>
      <c r="GV66" s="161"/>
      <c r="GW66" s="161"/>
      <c r="GX66" s="161"/>
      <c r="GY66" s="161"/>
      <c r="GZ66" s="161"/>
      <c r="HA66" s="161"/>
      <c r="HB66" s="161"/>
      <c r="HC66" s="161"/>
      <c r="HD66" s="161"/>
      <c r="HE66" s="161"/>
      <c r="HF66" s="161"/>
      <c r="HG66" s="161"/>
      <c r="HH66" s="161"/>
      <c r="HI66" s="161"/>
      <c r="HJ66" s="161"/>
      <c r="HK66" s="161"/>
      <c r="HL66" s="161"/>
      <c r="HM66" s="161"/>
      <c r="HN66" s="161"/>
      <c r="HO66" s="161"/>
      <c r="HP66" s="161"/>
      <c r="HQ66" s="161"/>
      <c r="HR66" s="161"/>
      <c r="HS66" s="161"/>
      <c r="HT66" s="161"/>
      <c r="HU66" s="161"/>
      <c r="HV66" s="161"/>
      <c r="HW66" s="161"/>
      <c r="HX66" s="161"/>
      <c r="HY66" s="161"/>
      <c r="HZ66" s="161"/>
      <c r="IA66" s="161"/>
      <c r="IB66" s="161"/>
      <c r="IC66" s="161"/>
      <c r="ID66" s="161"/>
      <c r="IE66" s="161"/>
      <c r="IF66" s="161"/>
      <c r="IG66" s="161"/>
      <c r="IH66" s="161"/>
      <c r="II66" s="161"/>
      <c r="IJ66" s="161"/>
      <c r="IK66" s="161"/>
      <c r="IL66" s="161"/>
      <c r="IM66" s="161"/>
      <c r="IN66" s="161"/>
      <c r="IO66" s="161"/>
      <c r="IP66" s="161"/>
      <c r="IQ66" s="161"/>
      <c r="IR66" s="161"/>
      <c r="IS66" s="161"/>
      <c r="IT66" s="161"/>
      <c r="IU66" s="161"/>
      <c r="IV66" s="161"/>
    </row>
    <row r="67" spans="9:256" s="160" customFormat="1" ht="12.75" x14ac:dyDescent="0.2"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1"/>
      <c r="EC67" s="161"/>
      <c r="ED67" s="161"/>
      <c r="EE67" s="161"/>
      <c r="EF67" s="161"/>
      <c r="EG67" s="161"/>
      <c r="EH67" s="161"/>
      <c r="EI67" s="161"/>
      <c r="EJ67" s="161"/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  <c r="EY67" s="161"/>
      <c r="EZ67" s="161"/>
      <c r="FA67" s="161"/>
      <c r="FB67" s="161"/>
      <c r="FC67" s="161"/>
      <c r="FD67" s="161"/>
      <c r="FE67" s="161"/>
      <c r="FF67" s="161"/>
      <c r="FG67" s="161"/>
      <c r="FH67" s="161"/>
      <c r="FI67" s="161"/>
      <c r="FJ67" s="161"/>
      <c r="FK67" s="161"/>
      <c r="FL67" s="161"/>
      <c r="FM67" s="161"/>
      <c r="FN67" s="161"/>
      <c r="FO67" s="161"/>
      <c r="FP67" s="161"/>
      <c r="FQ67" s="161"/>
      <c r="FR67" s="161"/>
      <c r="FS67" s="161"/>
      <c r="FT67" s="161"/>
      <c r="FU67" s="161"/>
      <c r="FV67" s="161"/>
      <c r="FW67" s="161"/>
      <c r="FX67" s="161"/>
      <c r="FY67" s="161"/>
      <c r="FZ67" s="161"/>
      <c r="GA67" s="161"/>
      <c r="GB67" s="161"/>
      <c r="GC67" s="161"/>
      <c r="GD67" s="161"/>
      <c r="GE67" s="161"/>
      <c r="GF67" s="161"/>
      <c r="GG67" s="161"/>
      <c r="GH67" s="161"/>
      <c r="GI67" s="161"/>
      <c r="GJ67" s="161"/>
      <c r="GK67" s="161"/>
      <c r="GL67" s="161"/>
      <c r="GM67" s="161"/>
      <c r="GN67" s="161"/>
      <c r="GO67" s="161"/>
      <c r="GP67" s="161"/>
      <c r="GQ67" s="161"/>
      <c r="GR67" s="161"/>
      <c r="GS67" s="161"/>
      <c r="GT67" s="161"/>
      <c r="GU67" s="161"/>
      <c r="GV67" s="161"/>
      <c r="GW67" s="161"/>
      <c r="GX67" s="161"/>
      <c r="GY67" s="161"/>
      <c r="GZ67" s="161"/>
      <c r="HA67" s="161"/>
      <c r="HB67" s="161"/>
      <c r="HC67" s="161"/>
      <c r="HD67" s="161"/>
      <c r="HE67" s="161"/>
      <c r="HF67" s="161"/>
      <c r="HG67" s="161"/>
      <c r="HH67" s="161"/>
      <c r="HI67" s="161"/>
      <c r="HJ67" s="161"/>
      <c r="HK67" s="161"/>
      <c r="HL67" s="161"/>
      <c r="HM67" s="161"/>
      <c r="HN67" s="161"/>
      <c r="HO67" s="161"/>
      <c r="HP67" s="161"/>
      <c r="HQ67" s="161"/>
      <c r="HR67" s="161"/>
      <c r="HS67" s="161"/>
      <c r="HT67" s="161"/>
      <c r="HU67" s="161"/>
      <c r="HV67" s="161"/>
      <c r="HW67" s="161"/>
      <c r="HX67" s="161"/>
      <c r="HY67" s="161"/>
      <c r="HZ67" s="161"/>
      <c r="IA67" s="161"/>
      <c r="IB67" s="161"/>
      <c r="IC67" s="161"/>
      <c r="ID67" s="161"/>
      <c r="IE67" s="161"/>
      <c r="IF67" s="161"/>
      <c r="IG67" s="161"/>
      <c r="IH67" s="161"/>
      <c r="II67" s="161"/>
      <c r="IJ67" s="161"/>
      <c r="IK67" s="161"/>
      <c r="IL67" s="161"/>
      <c r="IM67" s="161"/>
      <c r="IN67" s="161"/>
      <c r="IO67" s="161"/>
      <c r="IP67" s="161"/>
      <c r="IQ67" s="161"/>
      <c r="IR67" s="161"/>
      <c r="IS67" s="161"/>
      <c r="IT67" s="161"/>
      <c r="IU67" s="161"/>
      <c r="IV67" s="161"/>
    </row>
    <row r="68" spans="9:256" s="160" customFormat="1" ht="12.75" x14ac:dyDescent="0.2"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  <c r="CQ68" s="161"/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1"/>
      <c r="DJ68" s="161"/>
      <c r="DK68" s="161"/>
      <c r="DL68" s="161"/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1"/>
      <c r="EC68" s="161"/>
      <c r="ED68" s="161"/>
      <c r="EE68" s="161"/>
      <c r="EF68" s="161"/>
      <c r="EG68" s="161"/>
      <c r="EH68" s="161"/>
      <c r="EI68" s="161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  <c r="EY68" s="161"/>
      <c r="EZ68" s="161"/>
      <c r="FA68" s="161"/>
      <c r="FB68" s="161"/>
      <c r="FC68" s="161"/>
      <c r="FD68" s="161"/>
      <c r="FE68" s="161"/>
      <c r="FF68" s="161"/>
      <c r="FG68" s="161"/>
      <c r="FH68" s="161"/>
      <c r="FI68" s="161"/>
      <c r="FJ68" s="161"/>
      <c r="FK68" s="161"/>
      <c r="FL68" s="161"/>
      <c r="FM68" s="161"/>
      <c r="FN68" s="161"/>
      <c r="FO68" s="161"/>
      <c r="FP68" s="161"/>
      <c r="FQ68" s="161"/>
      <c r="FR68" s="161"/>
      <c r="FS68" s="161"/>
      <c r="FT68" s="161"/>
      <c r="FU68" s="161"/>
      <c r="FV68" s="161"/>
      <c r="FW68" s="161"/>
      <c r="FX68" s="161"/>
      <c r="FY68" s="161"/>
      <c r="FZ68" s="161"/>
      <c r="GA68" s="161"/>
      <c r="GB68" s="161"/>
      <c r="GC68" s="161"/>
      <c r="GD68" s="161"/>
      <c r="GE68" s="161"/>
      <c r="GF68" s="161"/>
      <c r="GG68" s="161"/>
      <c r="GH68" s="161"/>
      <c r="GI68" s="161"/>
      <c r="GJ68" s="161"/>
      <c r="GK68" s="161"/>
      <c r="GL68" s="161"/>
      <c r="GM68" s="161"/>
      <c r="GN68" s="161"/>
      <c r="GO68" s="161"/>
      <c r="GP68" s="161"/>
      <c r="GQ68" s="161"/>
      <c r="GR68" s="161"/>
      <c r="GS68" s="161"/>
      <c r="GT68" s="161"/>
      <c r="GU68" s="161"/>
      <c r="GV68" s="161"/>
      <c r="GW68" s="161"/>
      <c r="GX68" s="161"/>
      <c r="GY68" s="161"/>
      <c r="GZ68" s="161"/>
      <c r="HA68" s="161"/>
      <c r="HB68" s="161"/>
      <c r="HC68" s="161"/>
      <c r="HD68" s="161"/>
      <c r="HE68" s="161"/>
      <c r="HF68" s="161"/>
      <c r="HG68" s="161"/>
      <c r="HH68" s="161"/>
      <c r="HI68" s="161"/>
      <c r="HJ68" s="161"/>
      <c r="HK68" s="161"/>
      <c r="HL68" s="161"/>
      <c r="HM68" s="161"/>
      <c r="HN68" s="161"/>
      <c r="HO68" s="161"/>
      <c r="HP68" s="161"/>
      <c r="HQ68" s="161"/>
      <c r="HR68" s="161"/>
      <c r="HS68" s="161"/>
      <c r="HT68" s="161"/>
      <c r="HU68" s="161"/>
      <c r="HV68" s="161"/>
      <c r="HW68" s="161"/>
      <c r="HX68" s="161"/>
      <c r="HY68" s="161"/>
      <c r="HZ68" s="161"/>
      <c r="IA68" s="161"/>
      <c r="IB68" s="161"/>
      <c r="IC68" s="161"/>
      <c r="ID68" s="161"/>
      <c r="IE68" s="161"/>
      <c r="IF68" s="161"/>
      <c r="IG68" s="161"/>
      <c r="IH68" s="161"/>
      <c r="II68" s="161"/>
      <c r="IJ68" s="161"/>
      <c r="IK68" s="161"/>
      <c r="IL68" s="161"/>
      <c r="IM68" s="161"/>
      <c r="IN68" s="161"/>
      <c r="IO68" s="161"/>
      <c r="IP68" s="161"/>
      <c r="IQ68" s="161"/>
      <c r="IR68" s="161"/>
      <c r="IS68" s="161"/>
      <c r="IT68" s="161"/>
      <c r="IU68" s="161"/>
      <c r="IV68" s="161"/>
    </row>
    <row r="69" spans="9:256" s="160" customFormat="1" ht="12.75" x14ac:dyDescent="0.2"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1"/>
      <c r="EC69" s="161"/>
      <c r="ED69" s="161"/>
      <c r="EE69" s="161"/>
      <c r="EF69" s="161"/>
      <c r="EG69" s="161"/>
      <c r="EH69" s="161"/>
      <c r="EI69" s="161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  <c r="EY69" s="161"/>
      <c r="EZ69" s="161"/>
      <c r="FA69" s="161"/>
      <c r="FB69" s="161"/>
      <c r="FC69" s="161"/>
      <c r="FD69" s="161"/>
      <c r="FE69" s="161"/>
      <c r="FF69" s="161"/>
      <c r="FG69" s="161"/>
      <c r="FH69" s="161"/>
      <c r="FI69" s="161"/>
      <c r="FJ69" s="161"/>
      <c r="FK69" s="161"/>
      <c r="FL69" s="161"/>
      <c r="FM69" s="161"/>
      <c r="FN69" s="161"/>
      <c r="FO69" s="161"/>
      <c r="FP69" s="161"/>
      <c r="FQ69" s="161"/>
      <c r="FR69" s="161"/>
      <c r="FS69" s="161"/>
      <c r="FT69" s="161"/>
      <c r="FU69" s="161"/>
      <c r="FV69" s="161"/>
      <c r="FW69" s="161"/>
      <c r="FX69" s="161"/>
      <c r="FY69" s="161"/>
      <c r="FZ69" s="161"/>
      <c r="GA69" s="161"/>
      <c r="GB69" s="161"/>
      <c r="GC69" s="161"/>
      <c r="GD69" s="161"/>
      <c r="GE69" s="161"/>
      <c r="GF69" s="161"/>
      <c r="GG69" s="161"/>
      <c r="GH69" s="161"/>
      <c r="GI69" s="161"/>
      <c r="GJ69" s="161"/>
      <c r="GK69" s="161"/>
      <c r="GL69" s="161"/>
      <c r="GM69" s="161"/>
      <c r="GN69" s="161"/>
      <c r="GO69" s="161"/>
      <c r="GP69" s="161"/>
      <c r="GQ69" s="161"/>
      <c r="GR69" s="161"/>
      <c r="GS69" s="161"/>
      <c r="GT69" s="161"/>
      <c r="GU69" s="161"/>
      <c r="GV69" s="161"/>
      <c r="GW69" s="161"/>
      <c r="GX69" s="161"/>
      <c r="GY69" s="161"/>
      <c r="GZ69" s="161"/>
      <c r="HA69" s="161"/>
      <c r="HB69" s="161"/>
      <c r="HC69" s="161"/>
      <c r="HD69" s="161"/>
      <c r="HE69" s="161"/>
      <c r="HF69" s="161"/>
      <c r="HG69" s="161"/>
      <c r="HH69" s="161"/>
      <c r="HI69" s="161"/>
      <c r="HJ69" s="161"/>
      <c r="HK69" s="161"/>
      <c r="HL69" s="161"/>
      <c r="HM69" s="161"/>
      <c r="HN69" s="161"/>
      <c r="HO69" s="161"/>
      <c r="HP69" s="161"/>
      <c r="HQ69" s="161"/>
      <c r="HR69" s="161"/>
      <c r="HS69" s="161"/>
      <c r="HT69" s="161"/>
      <c r="HU69" s="161"/>
      <c r="HV69" s="161"/>
      <c r="HW69" s="161"/>
      <c r="HX69" s="161"/>
      <c r="HY69" s="161"/>
      <c r="HZ69" s="161"/>
      <c r="IA69" s="161"/>
      <c r="IB69" s="161"/>
      <c r="IC69" s="161"/>
      <c r="ID69" s="161"/>
      <c r="IE69" s="161"/>
      <c r="IF69" s="161"/>
      <c r="IG69" s="161"/>
      <c r="IH69" s="161"/>
      <c r="II69" s="161"/>
      <c r="IJ69" s="161"/>
      <c r="IK69" s="161"/>
      <c r="IL69" s="161"/>
      <c r="IM69" s="161"/>
      <c r="IN69" s="161"/>
      <c r="IO69" s="161"/>
      <c r="IP69" s="161"/>
      <c r="IQ69" s="161"/>
      <c r="IR69" s="161"/>
      <c r="IS69" s="161"/>
      <c r="IT69" s="161"/>
      <c r="IU69" s="161"/>
      <c r="IV69" s="161"/>
    </row>
    <row r="70" spans="9:256" s="160" customFormat="1" ht="12.75" x14ac:dyDescent="0.2"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  <c r="EY70" s="161"/>
      <c r="EZ70" s="161"/>
      <c r="FA70" s="161"/>
      <c r="FB70" s="161"/>
      <c r="FC70" s="161"/>
      <c r="FD70" s="161"/>
      <c r="FE70" s="161"/>
      <c r="FF70" s="161"/>
      <c r="FG70" s="161"/>
      <c r="FH70" s="161"/>
      <c r="FI70" s="161"/>
      <c r="FJ70" s="161"/>
      <c r="FK70" s="161"/>
      <c r="FL70" s="161"/>
      <c r="FM70" s="161"/>
      <c r="FN70" s="161"/>
      <c r="FO70" s="161"/>
      <c r="FP70" s="161"/>
      <c r="FQ70" s="161"/>
      <c r="FR70" s="161"/>
      <c r="FS70" s="161"/>
      <c r="FT70" s="161"/>
      <c r="FU70" s="161"/>
      <c r="FV70" s="161"/>
      <c r="FW70" s="161"/>
      <c r="FX70" s="161"/>
      <c r="FY70" s="161"/>
      <c r="FZ70" s="161"/>
      <c r="GA70" s="161"/>
      <c r="GB70" s="161"/>
      <c r="GC70" s="161"/>
      <c r="GD70" s="161"/>
      <c r="GE70" s="161"/>
      <c r="GF70" s="161"/>
      <c r="GG70" s="161"/>
      <c r="GH70" s="161"/>
      <c r="GI70" s="161"/>
      <c r="GJ70" s="161"/>
      <c r="GK70" s="161"/>
      <c r="GL70" s="161"/>
      <c r="GM70" s="161"/>
      <c r="GN70" s="161"/>
      <c r="GO70" s="161"/>
      <c r="GP70" s="161"/>
      <c r="GQ70" s="161"/>
      <c r="GR70" s="161"/>
      <c r="GS70" s="161"/>
      <c r="GT70" s="161"/>
      <c r="GU70" s="161"/>
      <c r="GV70" s="161"/>
      <c r="GW70" s="161"/>
      <c r="GX70" s="161"/>
      <c r="GY70" s="161"/>
      <c r="GZ70" s="161"/>
      <c r="HA70" s="161"/>
      <c r="HB70" s="161"/>
      <c r="HC70" s="161"/>
      <c r="HD70" s="161"/>
      <c r="HE70" s="161"/>
      <c r="HF70" s="161"/>
      <c r="HG70" s="161"/>
      <c r="HH70" s="161"/>
      <c r="HI70" s="161"/>
      <c r="HJ70" s="161"/>
      <c r="HK70" s="161"/>
      <c r="HL70" s="161"/>
      <c r="HM70" s="161"/>
      <c r="HN70" s="161"/>
      <c r="HO70" s="161"/>
      <c r="HP70" s="161"/>
      <c r="HQ70" s="161"/>
      <c r="HR70" s="161"/>
      <c r="HS70" s="161"/>
      <c r="HT70" s="161"/>
      <c r="HU70" s="161"/>
      <c r="HV70" s="161"/>
      <c r="HW70" s="161"/>
      <c r="HX70" s="161"/>
      <c r="HY70" s="161"/>
      <c r="HZ70" s="161"/>
      <c r="IA70" s="161"/>
      <c r="IB70" s="161"/>
      <c r="IC70" s="161"/>
      <c r="ID70" s="161"/>
      <c r="IE70" s="161"/>
      <c r="IF70" s="161"/>
      <c r="IG70" s="161"/>
      <c r="IH70" s="161"/>
      <c r="II70" s="161"/>
      <c r="IJ70" s="161"/>
      <c r="IK70" s="161"/>
      <c r="IL70" s="161"/>
      <c r="IM70" s="161"/>
      <c r="IN70" s="161"/>
      <c r="IO70" s="161"/>
      <c r="IP70" s="161"/>
      <c r="IQ70" s="161"/>
      <c r="IR70" s="161"/>
      <c r="IS70" s="161"/>
      <c r="IT70" s="161"/>
      <c r="IU70" s="161"/>
      <c r="IV70" s="161"/>
    </row>
    <row r="71" spans="9:256" s="160" customFormat="1" ht="12.75" x14ac:dyDescent="0.2"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  <c r="CC71" s="161"/>
      <c r="CD71" s="161"/>
      <c r="CE71" s="161"/>
      <c r="CF71" s="161"/>
      <c r="CG71" s="161"/>
      <c r="CH71" s="161"/>
      <c r="CI71" s="161"/>
      <c r="CJ71" s="161"/>
      <c r="CK71" s="161"/>
      <c r="CL71" s="161"/>
      <c r="CM71" s="161"/>
      <c r="CN71" s="161"/>
      <c r="CO71" s="161"/>
      <c r="CP71" s="161"/>
      <c r="CQ71" s="161"/>
      <c r="CR71" s="161"/>
      <c r="CS71" s="161"/>
      <c r="CT71" s="161"/>
      <c r="CU71" s="161"/>
      <c r="CV71" s="161"/>
      <c r="CW71" s="161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1"/>
      <c r="DJ71" s="161"/>
      <c r="DK71" s="161"/>
      <c r="DL71" s="161"/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1"/>
      <c r="EC71" s="161"/>
      <c r="ED71" s="161"/>
      <c r="EE71" s="161"/>
      <c r="EF71" s="161"/>
      <c r="EG71" s="161"/>
      <c r="EH71" s="161"/>
      <c r="EI71" s="161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  <c r="EY71" s="161"/>
      <c r="EZ71" s="161"/>
      <c r="FA71" s="161"/>
      <c r="FB71" s="161"/>
      <c r="FC71" s="161"/>
      <c r="FD71" s="161"/>
      <c r="FE71" s="161"/>
      <c r="FF71" s="161"/>
      <c r="FG71" s="161"/>
      <c r="FH71" s="161"/>
      <c r="FI71" s="161"/>
      <c r="FJ71" s="161"/>
      <c r="FK71" s="161"/>
      <c r="FL71" s="161"/>
      <c r="FM71" s="161"/>
      <c r="FN71" s="161"/>
      <c r="FO71" s="161"/>
      <c r="FP71" s="161"/>
      <c r="FQ71" s="161"/>
      <c r="FR71" s="161"/>
      <c r="FS71" s="161"/>
      <c r="FT71" s="161"/>
      <c r="FU71" s="161"/>
      <c r="FV71" s="161"/>
      <c r="FW71" s="161"/>
      <c r="FX71" s="161"/>
      <c r="FY71" s="161"/>
      <c r="FZ71" s="161"/>
      <c r="GA71" s="161"/>
      <c r="GB71" s="161"/>
      <c r="GC71" s="161"/>
      <c r="GD71" s="161"/>
      <c r="GE71" s="161"/>
      <c r="GF71" s="161"/>
      <c r="GG71" s="161"/>
      <c r="GH71" s="161"/>
      <c r="GI71" s="161"/>
      <c r="GJ71" s="161"/>
      <c r="GK71" s="161"/>
      <c r="GL71" s="161"/>
      <c r="GM71" s="161"/>
      <c r="GN71" s="161"/>
      <c r="GO71" s="161"/>
      <c r="GP71" s="161"/>
      <c r="GQ71" s="161"/>
      <c r="GR71" s="161"/>
      <c r="GS71" s="161"/>
      <c r="GT71" s="161"/>
      <c r="GU71" s="161"/>
      <c r="GV71" s="161"/>
      <c r="GW71" s="161"/>
      <c r="GX71" s="161"/>
      <c r="GY71" s="161"/>
      <c r="GZ71" s="161"/>
      <c r="HA71" s="161"/>
      <c r="HB71" s="161"/>
      <c r="HC71" s="161"/>
      <c r="HD71" s="161"/>
      <c r="HE71" s="161"/>
      <c r="HF71" s="161"/>
      <c r="HG71" s="161"/>
      <c r="HH71" s="161"/>
      <c r="HI71" s="161"/>
      <c r="HJ71" s="161"/>
      <c r="HK71" s="161"/>
      <c r="HL71" s="161"/>
      <c r="HM71" s="161"/>
      <c r="HN71" s="161"/>
      <c r="HO71" s="161"/>
      <c r="HP71" s="161"/>
      <c r="HQ71" s="161"/>
      <c r="HR71" s="161"/>
      <c r="HS71" s="161"/>
      <c r="HT71" s="161"/>
      <c r="HU71" s="161"/>
      <c r="HV71" s="161"/>
      <c r="HW71" s="161"/>
      <c r="HX71" s="161"/>
      <c r="HY71" s="161"/>
      <c r="HZ71" s="161"/>
      <c r="IA71" s="161"/>
      <c r="IB71" s="161"/>
      <c r="IC71" s="161"/>
      <c r="ID71" s="161"/>
      <c r="IE71" s="161"/>
      <c r="IF71" s="161"/>
      <c r="IG71" s="161"/>
      <c r="IH71" s="161"/>
      <c r="II71" s="161"/>
      <c r="IJ71" s="161"/>
      <c r="IK71" s="161"/>
      <c r="IL71" s="161"/>
      <c r="IM71" s="161"/>
      <c r="IN71" s="161"/>
      <c r="IO71" s="161"/>
      <c r="IP71" s="161"/>
      <c r="IQ71" s="161"/>
      <c r="IR71" s="161"/>
      <c r="IS71" s="161"/>
      <c r="IT71" s="161"/>
      <c r="IU71" s="161"/>
      <c r="IV71" s="161"/>
    </row>
    <row r="72" spans="9:256" s="160" customFormat="1" ht="12.75" x14ac:dyDescent="0.2"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61"/>
      <c r="BY72" s="161"/>
      <c r="BZ72" s="161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61"/>
      <c r="CL72" s="161"/>
      <c r="CM72" s="161"/>
      <c r="CN72" s="161"/>
      <c r="CO72" s="161"/>
      <c r="CP72" s="161"/>
      <c r="CQ72" s="161"/>
      <c r="CR72" s="161"/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  <c r="FW72" s="161"/>
      <c r="FX72" s="161"/>
      <c r="FY72" s="161"/>
      <c r="FZ72" s="161"/>
      <c r="GA72" s="161"/>
      <c r="GB72" s="161"/>
      <c r="GC72" s="161"/>
      <c r="GD72" s="161"/>
      <c r="GE72" s="161"/>
      <c r="GF72" s="161"/>
      <c r="GG72" s="161"/>
      <c r="GH72" s="161"/>
      <c r="GI72" s="161"/>
      <c r="GJ72" s="161"/>
      <c r="GK72" s="161"/>
      <c r="GL72" s="161"/>
      <c r="GM72" s="161"/>
      <c r="GN72" s="161"/>
      <c r="GO72" s="161"/>
      <c r="GP72" s="161"/>
      <c r="GQ72" s="161"/>
      <c r="GR72" s="161"/>
      <c r="GS72" s="161"/>
      <c r="GT72" s="161"/>
      <c r="GU72" s="161"/>
      <c r="GV72" s="161"/>
      <c r="GW72" s="161"/>
      <c r="GX72" s="161"/>
      <c r="GY72" s="161"/>
      <c r="GZ72" s="161"/>
      <c r="HA72" s="161"/>
      <c r="HB72" s="161"/>
      <c r="HC72" s="161"/>
      <c r="HD72" s="161"/>
      <c r="HE72" s="161"/>
      <c r="HF72" s="161"/>
      <c r="HG72" s="161"/>
      <c r="HH72" s="161"/>
      <c r="HI72" s="161"/>
      <c r="HJ72" s="161"/>
      <c r="HK72" s="161"/>
      <c r="HL72" s="161"/>
      <c r="HM72" s="161"/>
      <c r="HN72" s="161"/>
      <c r="HO72" s="161"/>
      <c r="HP72" s="161"/>
      <c r="HQ72" s="161"/>
      <c r="HR72" s="161"/>
      <c r="HS72" s="161"/>
      <c r="HT72" s="161"/>
      <c r="HU72" s="161"/>
      <c r="HV72" s="161"/>
      <c r="HW72" s="161"/>
      <c r="HX72" s="161"/>
      <c r="HY72" s="161"/>
      <c r="HZ72" s="161"/>
      <c r="IA72" s="161"/>
      <c r="IB72" s="161"/>
      <c r="IC72" s="161"/>
      <c r="ID72" s="161"/>
      <c r="IE72" s="161"/>
      <c r="IF72" s="161"/>
      <c r="IG72" s="161"/>
      <c r="IH72" s="161"/>
      <c r="II72" s="161"/>
      <c r="IJ72" s="161"/>
      <c r="IK72" s="161"/>
      <c r="IL72" s="161"/>
      <c r="IM72" s="161"/>
      <c r="IN72" s="161"/>
      <c r="IO72" s="161"/>
      <c r="IP72" s="161"/>
      <c r="IQ72" s="161"/>
      <c r="IR72" s="161"/>
      <c r="IS72" s="161"/>
      <c r="IT72" s="161"/>
      <c r="IU72" s="161"/>
      <c r="IV72" s="161"/>
    </row>
    <row r="73" spans="9:256" s="160" customFormat="1" ht="12.75" x14ac:dyDescent="0.2"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  <c r="FW73" s="161"/>
      <c r="FX73" s="161"/>
      <c r="FY73" s="161"/>
      <c r="FZ73" s="161"/>
      <c r="GA73" s="161"/>
      <c r="GB73" s="161"/>
      <c r="GC73" s="161"/>
      <c r="GD73" s="161"/>
      <c r="GE73" s="161"/>
      <c r="GF73" s="161"/>
      <c r="GG73" s="161"/>
      <c r="GH73" s="161"/>
      <c r="GI73" s="161"/>
      <c r="GJ73" s="161"/>
      <c r="GK73" s="161"/>
      <c r="GL73" s="161"/>
      <c r="GM73" s="161"/>
      <c r="GN73" s="161"/>
      <c r="GO73" s="161"/>
      <c r="GP73" s="161"/>
      <c r="GQ73" s="161"/>
      <c r="GR73" s="161"/>
      <c r="GS73" s="161"/>
      <c r="GT73" s="161"/>
      <c r="GU73" s="161"/>
      <c r="GV73" s="161"/>
      <c r="GW73" s="161"/>
      <c r="GX73" s="161"/>
      <c r="GY73" s="161"/>
      <c r="GZ73" s="161"/>
      <c r="HA73" s="161"/>
      <c r="HB73" s="161"/>
      <c r="HC73" s="161"/>
      <c r="HD73" s="161"/>
      <c r="HE73" s="161"/>
      <c r="HF73" s="161"/>
      <c r="HG73" s="161"/>
      <c r="HH73" s="161"/>
      <c r="HI73" s="161"/>
      <c r="HJ73" s="161"/>
      <c r="HK73" s="161"/>
      <c r="HL73" s="161"/>
      <c r="HM73" s="161"/>
      <c r="HN73" s="161"/>
      <c r="HO73" s="161"/>
      <c r="HP73" s="161"/>
      <c r="HQ73" s="161"/>
      <c r="HR73" s="161"/>
      <c r="HS73" s="161"/>
      <c r="HT73" s="161"/>
      <c r="HU73" s="161"/>
      <c r="HV73" s="161"/>
      <c r="HW73" s="161"/>
      <c r="HX73" s="161"/>
      <c r="HY73" s="161"/>
      <c r="HZ73" s="161"/>
      <c r="IA73" s="161"/>
      <c r="IB73" s="161"/>
      <c r="IC73" s="161"/>
      <c r="ID73" s="161"/>
      <c r="IE73" s="161"/>
      <c r="IF73" s="161"/>
      <c r="IG73" s="161"/>
      <c r="IH73" s="161"/>
      <c r="II73" s="161"/>
      <c r="IJ73" s="161"/>
      <c r="IK73" s="161"/>
      <c r="IL73" s="161"/>
      <c r="IM73" s="161"/>
      <c r="IN73" s="161"/>
      <c r="IO73" s="161"/>
      <c r="IP73" s="161"/>
      <c r="IQ73" s="161"/>
      <c r="IR73" s="161"/>
      <c r="IS73" s="161"/>
      <c r="IT73" s="161"/>
      <c r="IU73" s="161"/>
      <c r="IV73" s="161"/>
    </row>
    <row r="74" spans="9:256" s="160" customFormat="1" ht="12.75" x14ac:dyDescent="0.2"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161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61"/>
      <c r="CL74" s="161"/>
      <c r="CM74" s="161"/>
      <c r="CN74" s="161"/>
      <c r="CO74" s="161"/>
      <c r="CP74" s="161"/>
      <c r="CQ74" s="161"/>
      <c r="CR74" s="161"/>
      <c r="CS74" s="161"/>
      <c r="CT74" s="161"/>
      <c r="CU74" s="161"/>
      <c r="CV74" s="161"/>
      <c r="CW74" s="161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1"/>
      <c r="DJ74" s="161"/>
      <c r="DK74" s="161"/>
      <c r="DL74" s="161"/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1"/>
      <c r="EC74" s="161"/>
      <c r="ED74" s="161"/>
      <c r="EE74" s="161"/>
      <c r="EF74" s="161"/>
      <c r="EG74" s="161"/>
      <c r="EH74" s="161"/>
      <c r="EI74" s="161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  <c r="EY74" s="161"/>
      <c r="EZ74" s="161"/>
      <c r="FA74" s="161"/>
      <c r="FB74" s="161"/>
      <c r="FC74" s="161"/>
      <c r="FD74" s="161"/>
      <c r="FE74" s="161"/>
      <c r="FF74" s="161"/>
      <c r="FG74" s="161"/>
      <c r="FH74" s="161"/>
      <c r="FI74" s="161"/>
      <c r="FJ74" s="161"/>
      <c r="FK74" s="161"/>
      <c r="FL74" s="161"/>
      <c r="FM74" s="161"/>
      <c r="FN74" s="161"/>
      <c r="FO74" s="161"/>
      <c r="FP74" s="161"/>
      <c r="FQ74" s="161"/>
      <c r="FR74" s="161"/>
      <c r="FS74" s="161"/>
      <c r="FT74" s="161"/>
      <c r="FU74" s="161"/>
      <c r="FV74" s="161"/>
      <c r="FW74" s="161"/>
      <c r="FX74" s="161"/>
      <c r="FY74" s="161"/>
      <c r="FZ74" s="161"/>
      <c r="GA74" s="161"/>
      <c r="GB74" s="161"/>
      <c r="GC74" s="161"/>
      <c r="GD74" s="161"/>
      <c r="GE74" s="161"/>
      <c r="GF74" s="161"/>
      <c r="GG74" s="161"/>
      <c r="GH74" s="161"/>
      <c r="GI74" s="161"/>
      <c r="GJ74" s="161"/>
      <c r="GK74" s="161"/>
      <c r="GL74" s="161"/>
      <c r="GM74" s="161"/>
      <c r="GN74" s="161"/>
      <c r="GO74" s="161"/>
      <c r="GP74" s="161"/>
      <c r="GQ74" s="161"/>
      <c r="GR74" s="161"/>
      <c r="GS74" s="161"/>
      <c r="GT74" s="161"/>
      <c r="GU74" s="161"/>
      <c r="GV74" s="161"/>
      <c r="GW74" s="161"/>
      <c r="GX74" s="161"/>
      <c r="GY74" s="161"/>
      <c r="GZ74" s="161"/>
      <c r="HA74" s="161"/>
      <c r="HB74" s="161"/>
      <c r="HC74" s="161"/>
      <c r="HD74" s="161"/>
      <c r="HE74" s="161"/>
      <c r="HF74" s="161"/>
      <c r="HG74" s="161"/>
      <c r="HH74" s="161"/>
      <c r="HI74" s="161"/>
      <c r="HJ74" s="161"/>
      <c r="HK74" s="161"/>
      <c r="HL74" s="161"/>
      <c r="HM74" s="161"/>
      <c r="HN74" s="161"/>
      <c r="HO74" s="161"/>
      <c r="HP74" s="161"/>
      <c r="HQ74" s="161"/>
      <c r="HR74" s="161"/>
      <c r="HS74" s="161"/>
      <c r="HT74" s="161"/>
      <c r="HU74" s="161"/>
      <c r="HV74" s="161"/>
      <c r="HW74" s="161"/>
      <c r="HX74" s="161"/>
      <c r="HY74" s="161"/>
      <c r="HZ74" s="161"/>
      <c r="IA74" s="161"/>
      <c r="IB74" s="161"/>
      <c r="IC74" s="161"/>
      <c r="ID74" s="161"/>
      <c r="IE74" s="161"/>
      <c r="IF74" s="161"/>
      <c r="IG74" s="161"/>
      <c r="IH74" s="161"/>
      <c r="II74" s="161"/>
      <c r="IJ74" s="161"/>
      <c r="IK74" s="161"/>
      <c r="IL74" s="161"/>
      <c r="IM74" s="161"/>
      <c r="IN74" s="161"/>
      <c r="IO74" s="161"/>
      <c r="IP74" s="161"/>
      <c r="IQ74" s="161"/>
      <c r="IR74" s="161"/>
      <c r="IS74" s="161"/>
      <c r="IT74" s="161"/>
      <c r="IU74" s="161"/>
      <c r="IV74" s="161"/>
    </row>
    <row r="75" spans="9:256" s="160" customFormat="1" ht="12.75" x14ac:dyDescent="0.2"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161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61"/>
      <c r="CL75" s="161"/>
      <c r="CM75" s="161"/>
      <c r="CN75" s="161"/>
      <c r="CO75" s="161"/>
      <c r="CP75" s="161"/>
      <c r="CQ75" s="161"/>
      <c r="CR75" s="161"/>
      <c r="CS75" s="161"/>
      <c r="CT75" s="161"/>
      <c r="CU75" s="161"/>
      <c r="CV75" s="161"/>
      <c r="CW75" s="161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1"/>
      <c r="DJ75" s="161"/>
      <c r="DK75" s="161"/>
      <c r="DL75" s="161"/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1"/>
      <c r="EC75" s="161"/>
      <c r="ED75" s="161"/>
      <c r="EE75" s="161"/>
      <c r="EF75" s="161"/>
      <c r="EG75" s="161"/>
      <c r="EH75" s="161"/>
      <c r="EI75" s="161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  <c r="EY75" s="161"/>
      <c r="EZ75" s="161"/>
      <c r="FA75" s="161"/>
      <c r="FB75" s="161"/>
      <c r="FC75" s="161"/>
      <c r="FD75" s="161"/>
      <c r="FE75" s="161"/>
      <c r="FF75" s="161"/>
      <c r="FG75" s="161"/>
      <c r="FH75" s="161"/>
      <c r="FI75" s="161"/>
      <c r="FJ75" s="161"/>
      <c r="FK75" s="161"/>
      <c r="FL75" s="161"/>
      <c r="FM75" s="161"/>
      <c r="FN75" s="161"/>
      <c r="FO75" s="161"/>
      <c r="FP75" s="161"/>
      <c r="FQ75" s="161"/>
      <c r="FR75" s="161"/>
      <c r="FS75" s="161"/>
      <c r="FT75" s="161"/>
      <c r="FU75" s="161"/>
      <c r="FV75" s="161"/>
      <c r="FW75" s="161"/>
      <c r="FX75" s="161"/>
      <c r="FY75" s="161"/>
      <c r="FZ75" s="161"/>
      <c r="GA75" s="161"/>
      <c r="GB75" s="161"/>
      <c r="GC75" s="161"/>
      <c r="GD75" s="161"/>
      <c r="GE75" s="161"/>
      <c r="GF75" s="161"/>
      <c r="GG75" s="161"/>
      <c r="GH75" s="161"/>
      <c r="GI75" s="161"/>
      <c r="GJ75" s="161"/>
      <c r="GK75" s="161"/>
      <c r="GL75" s="161"/>
      <c r="GM75" s="161"/>
      <c r="GN75" s="161"/>
      <c r="GO75" s="161"/>
      <c r="GP75" s="161"/>
      <c r="GQ75" s="161"/>
      <c r="GR75" s="161"/>
      <c r="GS75" s="161"/>
      <c r="GT75" s="161"/>
      <c r="GU75" s="161"/>
      <c r="GV75" s="161"/>
      <c r="GW75" s="161"/>
      <c r="GX75" s="161"/>
      <c r="GY75" s="161"/>
      <c r="GZ75" s="161"/>
      <c r="HA75" s="161"/>
      <c r="HB75" s="161"/>
      <c r="HC75" s="161"/>
      <c r="HD75" s="161"/>
      <c r="HE75" s="161"/>
      <c r="HF75" s="161"/>
      <c r="HG75" s="161"/>
      <c r="HH75" s="161"/>
      <c r="HI75" s="161"/>
      <c r="HJ75" s="161"/>
      <c r="HK75" s="161"/>
      <c r="HL75" s="161"/>
      <c r="HM75" s="161"/>
      <c r="HN75" s="161"/>
      <c r="HO75" s="161"/>
      <c r="HP75" s="161"/>
      <c r="HQ75" s="161"/>
      <c r="HR75" s="161"/>
      <c r="HS75" s="161"/>
      <c r="HT75" s="161"/>
      <c r="HU75" s="161"/>
      <c r="HV75" s="161"/>
      <c r="HW75" s="161"/>
      <c r="HX75" s="161"/>
      <c r="HY75" s="161"/>
      <c r="HZ75" s="161"/>
      <c r="IA75" s="161"/>
      <c r="IB75" s="161"/>
      <c r="IC75" s="161"/>
      <c r="ID75" s="161"/>
      <c r="IE75" s="161"/>
      <c r="IF75" s="161"/>
      <c r="IG75" s="161"/>
      <c r="IH75" s="161"/>
      <c r="II75" s="161"/>
      <c r="IJ75" s="161"/>
      <c r="IK75" s="161"/>
      <c r="IL75" s="161"/>
      <c r="IM75" s="161"/>
      <c r="IN75" s="161"/>
      <c r="IO75" s="161"/>
      <c r="IP75" s="161"/>
      <c r="IQ75" s="161"/>
      <c r="IR75" s="161"/>
      <c r="IS75" s="161"/>
      <c r="IT75" s="161"/>
      <c r="IU75" s="161"/>
      <c r="IV75" s="161"/>
    </row>
    <row r="76" spans="9:256" s="160" customFormat="1" ht="12.75" x14ac:dyDescent="0.2"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1"/>
      <c r="EC76" s="161"/>
      <c r="ED76" s="161"/>
      <c r="EE76" s="161"/>
      <c r="EF76" s="161"/>
      <c r="EG76" s="161"/>
      <c r="EH76" s="161"/>
      <c r="EI76" s="161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  <c r="EY76" s="161"/>
      <c r="EZ76" s="161"/>
      <c r="FA76" s="161"/>
      <c r="FB76" s="161"/>
      <c r="FC76" s="161"/>
      <c r="FD76" s="161"/>
      <c r="FE76" s="161"/>
      <c r="FF76" s="161"/>
      <c r="FG76" s="161"/>
      <c r="FH76" s="161"/>
      <c r="FI76" s="161"/>
      <c r="FJ76" s="161"/>
      <c r="FK76" s="161"/>
      <c r="FL76" s="161"/>
      <c r="FM76" s="161"/>
      <c r="FN76" s="161"/>
      <c r="FO76" s="161"/>
      <c r="FP76" s="161"/>
      <c r="FQ76" s="161"/>
      <c r="FR76" s="161"/>
      <c r="FS76" s="161"/>
      <c r="FT76" s="161"/>
      <c r="FU76" s="161"/>
      <c r="FV76" s="161"/>
      <c r="FW76" s="161"/>
      <c r="FX76" s="161"/>
      <c r="FY76" s="161"/>
      <c r="FZ76" s="161"/>
      <c r="GA76" s="161"/>
      <c r="GB76" s="161"/>
      <c r="GC76" s="161"/>
      <c r="GD76" s="161"/>
      <c r="GE76" s="161"/>
      <c r="GF76" s="161"/>
      <c r="GG76" s="161"/>
      <c r="GH76" s="161"/>
      <c r="GI76" s="161"/>
      <c r="GJ76" s="161"/>
      <c r="GK76" s="161"/>
      <c r="GL76" s="161"/>
      <c r="GM76" s="161"/>
      <c r="GN76" s="161"/>
      <c r="GO76" s="161"/>
      <c r="GP76" s="161"/>
      <c r="GQ76" s="161"/>
      <c r="GR76" s="161"/>
      <c r="GS76" s="161"/>
      <c r="GT76" s="161"/>
      <c r="GU76" s="161"/>
      <c r="GV76" s="161"/>
      <c r="GW76" s="161"/>
      <c r="GX76" s="161"/>
      <c r="GY76" s="161"/>
      <c r="GZ76" s="161"/>
      <c r="HA76" s="161"/>
      <c r="HB76" s="161"/>
      <c r="HC76" s="161"/>
      <c r="HD76" s="161"/>
      <c r="HE76" s="161"/>
      <c r="HF76" s="161"/>
      <c r="HG76" s="161"/>
      <c r="HH76" s="161"/>
      <c r="HI76" s="161"/>
      <c r="HJ76" s="161"/>
      <c r="HK76" s="161"/>
      <c r="HL76" s="161"/>
      <c r="HM76" s="161"/>
      <c r="HN76" s="161"/>
      <c r="HO76" s="161"/>
      <c r="HP76" s="161"/>
      <c r="HQ76" s="161"/>
      <c r="HR76" s="161"/>
      <c r="HS76" s="161"/>
      <c r="HT76" s="161"/>
      <c r="HU76" s="161"/>
      <c r="HV76" s="161"/>
      <c r="HW76" s="161"/>
      <c r="HX76" s="161"/>
      <c r="HY76" s="161"/>
      <c r="HZ76" s="161"/>
      <c r="IA76" s="161"/>
      <c r="IB76" s="161"/>
      <c r="IC76" s="161"/>
      <c r="ID76" s="161"/>
      <c r="IE76" s="161"/>
      <c r="IF76" s="161"/>
      <c r="IG76" s="161"/>
      <c r="IH76" s="161"/>
      <c r="II76" s="161"/>
      <c r="IJ76" s="161"/>
      <c r="IK76" s="161"/>
      <c r="IL76" s="161"/>
      <c r="IM76" s="161"/>
      <c r="IN76" s="161"/>
      <c r="IO76" s="161"/>
      <c r="IP76" s="161"/>
      <c r="IQ76" s="161"/>
      <c r="IR76" s="161"/>
      <c r="IS76" s="161"/>
      <c r="IT76" s="161"/>
      <c r="IU76" s="161"/>
      <c r="IV76" s="161"/>
    </row>
    <row r="77" spans="9:256" s="160" customFormat="1" ht="12.75" x14ac:dyDescent="0.2"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/>
      <c r="DK77" s="161"/>
      <c r="DL77" s="161"/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1"/>
      <c r="EC77" s="161"/>
      <c r="ED77" s="161"/>
      <c r="EE77" s="161"/>
      <c r="EF77" s="161"/>
      <c r="EG77" s="161"/>
      <c r="EH77" s="161"/>
      <c r="EI77" s="161"/>
      <c r="EJ77" s="161"/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161"/>
      <c r="FI77" s="161"/>
      <c r="FJ77" s="161"/>
      <c r="FK77" s="161"/>
      <c r="FL77" s="161"/>
      <c r="FM77" s="161"/>
      <c r="FN77" s="161"/>
      <c r="FO77" s="161"/>
      <c r="FP77" s="161"/>
      <c r="FQ77" s="161"/>
      <c r="FR77" s="161"/>
      <c r="FS77" s="161"/>
      <c r="FT77" s="161"/>
      <c r="FU77" s="161"/>
      <c r="FV77" s="161"/>
      <c r="FW77" s="161"/>
      <c r="FX77" s="161"/>
      <c r="FY77" s="161"/>
      <c r="FZ77" s="161"/>
      <c r="GA77" s="161"/>
      <c r="GB77" s="161"/>
      <c r="GC77" s="161"/>
      <c r="GD77" s="161"/>
      <c r="GE77" s="161"/>
      <c r="GF77" s="161"/>
      <c r="GG77" s="161"/>
      <c r="GH77" s="161"/>
      <c r="GI77" s="161"/>
      <c r="GJ77" s="161"/>
      <c r="GK77" s="161"/>
      <c r="GL77" s="161"/>
      <c r="GM77" s="161"/>
      <c r="GN77" s="161"/>
      <c r="GO77" s="161"/>
      <c r="GP77" s="161"/>
      <c r="GQ77" s="161"/>
      <c r="GR77" s="161"/>
      <c r="GS77" s="161"/>
      <c r="GT77" s="161"/>
      <c r="GU77" s="161"/>
      <c r="GV77" s="161"/>
      <c r="GW77" s="161"/>
      <c r="GX77" s="161"/>
      <c r="GY77" s="161"/>
      <c r="GZ77" s="161"/>
      <c r="HA77" s="161"/>
      <c r="HB77" s="161"/>
      <c r="HC77" s="161"/>
      <c r="HD77" s="161"/>
      <c r="HE77" s="161"/>
      <c r="HF77" s="161"/>
      <c r="HG77" s="161"/>
      <c r="HH77" s="161"/>
      <c r="HI77" s="161"/>
      <c r="HJ77" s="161"/>
      <c r="HK77" s="161"/>
      <c r="HL77" s="161"/>
      <c r="HM77" s="161"/>
      <c r="HN77" s="161"/>
      <c r="HO77" s="161"/>
      <c r="HP77" s="161"/>
      <c r="HQ77" s="161"/>
      <c r="HR77" s="161"/>
      <c r="HS77" s="161"/>
      <c r="HT77" s="161"/>
      <c r="HU77" s="161"/>
      <c r="HV77" s="161"/>
      <c r="HW77" s="161"/>
      <c r="HX77" s="161"/>
      <c r="HY77" s="161"/>
      <c r="HZ77" s="161"/>
      <c r="IA77" s="161"/>
      <c r="IB77" s="161"/>
      <c r="IC77" s="161"/>
      <c r="ID77" s="161"/>
      <c r="IE77" s="161"/>
      <c r="IF77" s="161"/>
      <c r="IG77" s="161"/>
      <c r="IH77" s="161"/>
      <c r="II77" s="161"/>
      <c r="IJ77" s="161"/>
      <c r="IK77" s="161"/>
      <c r="IL77" s="161"/>
      <c r="IM77" s="161"/>
      <c r="IN77" s="161"/>
      <c r="IO77" s="161"/>
      <c r="IP77" s="161"/>
      <c r="IQ77" s="161"/>
      <c r="IR77" s="161"/>
      <c r="IS77" s="161"/>
      <c r="IT77" s="161"/>
      <c r="IU77" s="161"/>
      <c r="IV77" s="161"/>
    </row>
    <row r="78" spans="9:256" s="160" customFormat="1" ht="12.75" x14ac:dyDescent="0.2"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1"/>
      <c r="CT78" s="161"/>
      <c r="CU78" s="161"/>
      <c r="CV78" s="161"/>
      <c r="CW78" s="161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161"/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161"/>
      <c r="FI78" s="161"/>
      <c r="FJ78" s="161"/>
      <c r="FK78" s="161"/>
      <c r="FL78" s="161"/>
      <c r="FM78" s="161"/>
      <c r="FN78" s="161"/>
      <c r="FO78" s="161"/>
      <c r="FP78" s="161"/>
      <c r="FQ78" s="161"/>
      <c r="FR78" s="161"/>
      <c r="FS78" s="161"/>
      <c r="FT78" s="161"/>
      <c r="FU78" s="161"/>
      <c r="FV78" s="161"/>
      <c r="FW78" s="161"/>
      <c r="FX78" s="161"/>
      <c r="FY78" s="161"/>
      <c r="FZ78" s="161"/>
      <c r="GA78" s="161"/>
      <c r="GB78" s="161"/>
      <c r="GC78" s="161"/>
      <c r="GD78" s="161"/>
      <c r="GE78" s="161"/>
      <c r="GF78" s="161"/>
      <c r="GG78" s="161"/>
      <c r="GH78" s="161"/>
      <c r="GI78" s="161"/>
      <c r="GJ78" s="161"/>
      <c r="GK78" s="161"/>
      <c r="GL78" s="161"/>
      <c r="GM78" s="161"/>
      <c r="GN78" s="161"/>
      <c r="GO78" s="161"/>
      <c r="GP78" s="161"/>
      <c r="GQ78" s="161"/>
      <c r="GR78" s="161"/>
      <c r="GS78" s="161"/>
      <c r="GT78" s="161"/>
      <c r="GU78" s="161"/>
      <c r="GV78" s="161"/>
      <c r="GW78" s="161"/>
      <c r="GX78" s="161"/>
      <c r="GY78" s="161"/>
      <c r="GZ78" s="161"/>
      <c r="HA78" s="161"/>
      <c r="HB78" s="161"/>
      <c r="HC78" s="161"/>
      <c r="HD78" s="161"/>
      <c r="HE78" s="161"/>
      <c r="HF78" s="161"/>
      <c r="HG78" s="161"/>
      <c r="HH78" s="161"/>
      <c r="HI78" s="161"/>
      <c r="HJ78" s="161"/>
      <c r="HK78" s="161"/>
      <c r="HL78" s="161"/>
      <c r="HM78" s="161"/>
      <c r="HN78" s="161"/>
      <c r="HO78" s="161"/>
      <c r="HP78" s="161"/>
      <c r="HQ78" s="161"/>
      <c r="HR78" s="161"/>
      <c r="HS78" s="161"/>
      <c r="HT78" s="161"/>
      <c r="HU78" s="161"/>
      <c r="HV78" s="161"/>
      <c r="HW78" s="161"/>
      <c r="HX78" s="161"/>
      <c r="HY78" s="161"/>
      <c r="HZ78" s="161"/>
      <c r="IA78" s="161"/>
      <c r="IB78" s="161"/>
      <c r="IC78" s="161"/>
      <c r="ID78" s="161"/>
      <c r="IE78" s="161"/>
      <c r="IF78" s="161"/>
      <c r="IG78" s="161"/>
      <c r="IH78" s="161"/>
      <c r="II78" s="161"/>
      <c r="IJ78" s="161"/>
      <c r="IK78" s="161"/>
      <c r="IL78" s="161"/>
      <c r="IM78" s="161"/>
      <c r="IN78" s="161"/>
      <c r="IO78" s="161"/>
      <c r="IP78" s="161"/>
      <c r="IQ78" s="161"/>
      <c r="IR78" s="161"/>
      <c r="IS78" s="161"/>
      <c r="IT78" s="161"/>
      <c r="IU78" s="161"/>
      <c r="IV78" s="161"/>
    </row>
    <row r="79" spans="9:256" s="160" customFormat="1" ht="12.75" x14ac:dyDescent="0.2"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161"/>
      <c r="CA79" s="161"/>
      <c r="CB79" s="161"/>
      <c r="CC79" s="161"/>
      <c r="CD79" s="161"/>
      <c r="CE79" s="161"/>
      <c r="CF79" s="161"/>
      <c r="CG79" s="161"/>
      <c r="CH79" s="161"/>
      <c r="CI79" s="161"/>
      <c r="CJ79" s="161"/>
      <c r="CK79" s="161"/>
      <c r="CL79" s="161"/>
      <c r="CM79" s="161"/>
      <c r="CN79" s="161"/>
      <c r="CO79" s="161"/>
      <c r="CP79" s="161"/>
      <c r="CQ79" s="161"/>
      <c r="CR79" s="161"/>
      <c r="CS79" s="161"/>
      <c r="CT79" s="161"/>
      <c r="CU79" s="161"/>
      <c r="CV79" s="161"/>
      <c r="CW79" s="161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161"/>
      <c r="FW79" s="161"/>
      <c r="FX79" s="161"/>
      <c r="FY79" s="161"/>
      <c r="FZ79" s="161"/>
      <c r="GA79" s="161"/>
      <c r="GB79" s="161"/>
      <c r="GC79" s="161"/>
      <c r="GD79" s="161"/>
      <c r="GE79" s="161"/>
      <c r="GF79" s="161"/>
      <c r="GG79" s="161"/>
      <c r="GH79" s="161"/>
      <c r="GI79" s="161"/>
      <c r="GJ79" s="161"/>
      <c r="GK79" s="161"/>
      <c r="GL79" s="161"/>
      <c r="GM79" s="161"/>
      <c r="GN79" s="161"/>
      <c r="GO79" s="161"/>
      <c r="GP79" s="161"/>
      <c r="GQ79" s="161"/>
      <c r="GR79" s="161"/>
      <c r="GS79" s="161"/>
      <c r="GT79" s="161"/>
      <c r="GU79" s="161"/>
      <c r="GV79" s="161"/>
      <c r="GW79" s="161"/>
      <c r="GX79" s="161"/>
      <c r="GY79" s="161"/>
      <c r="GZ79" s="161"/>
      <c r="HA79" s="161"/>
      <c r="HB79" s="161"/>
      <c r="HC79" s="161"/>
      <c r="HD79" s="161"/>
      <c r="HE79" s="161"/>
      <c r="HF79" s="161"/>
      <c r="HG79" s="161"/>
      <c r="HH79" s="161"/>
      <c r="HI79" s="161"/>
      <c r="HJ79" s="161"/>
      <c r="HK79" s="161"/>
      <c r="HL79" s="161"/>
      <c r="HM79" s="161"/>
      <c r="HN79" s="161"/>
      <c r="HO79" s="161"/>
      <c r="HP79" s="161"/>
      <c r="HQ79" s="161"/>
      <c r="HR79" s="161"/>
      <c r="HS79" s="161"/>
      <c r="HT79" s="161"/>
      <c r="HU79" s="161"/>
      <c r="HV79" s="161"/>
      <c r="HW79" s="161"/>
      <c r="HX79" s="161"/>
      <c r="HY79" s="161"/>
      <c r="HZ79" s="161"/>
      <c r="IA79" s="161"/>
      <c r="IB79" s="161"/>
      <c r="IC79" s="161"/>
      <c r="ID79" s="161"/>
      <c r="IE79" s="161"/>
      <c r="IF79" s="161"/>
      <c r="IG79" s="161"/>
      <c r="IH79" s="161"/>
      <c r="II79" s="161"/>
      <c r="IJ79" s="161"/>
      <c r="IK79" s="161"/>
      <c r="IL79" s="161"/>
      <c r="IM79" s="161"/>
      <c r="IN79" s="161"/>
      <c r="IO79" s="161"/>
      <c r="IP79" s="161"/>
      <c r="IQ79" s="161"/>
      <c r="IR79" s="161"/>
      <c r="IS79" s="161"/>
      <c r="IT79" s="161"/>
      <c r="IU79" s="161"/>
      <c r="IV79" s="161"/>
    </row>
    <row r="80" spans="9:256" s="160" customFormat="1" ht="12.75" x14ac:dyDescent="0.2"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161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61"/>
      <c r="CL80" s="161"/>
      <c r="CM80" s="161"/>
      <c r="CN80" s="161"/>
      <c r="CO80" s="161"/>
      <c r="CP80" s="161"/>
      <c r="CQ80" s="161"/>
      <c r="CR80" s="161"/>
      <c r="CS80" s="161"/>
      <c r="CT80" s="161"/>
      <c r="CU80" s="161"/>
      <c r="CV80" s="161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161"/>
      <c r="FW80" s="161"/>
      <c r="FX80" s="161"/>
      <c r="FY80" s="161"/>
      <c r="FZ80" s="161"/>
      <c r="GA80" s="161"/>
      <c r="GB80" s="161"/>
      <c r="GC80" s="161"/>
      <c r="GD80" s="161"/>
      <c r="GE80" s="161"/>
      <c r="GF80" s="161"/>
      <c r="GG80" s="161"/>
      <c r="GH80" s="161"/>
      <c r="GI80" s="161"/>
      <c r="GJ80" s="161"/>
      <c r="GK80" s="161"/>
      <c r="GL80" s="161"/>
      <c r="GM80" s="161"/>
      <c r="GN80" s="161"/>
      <c r="GO80" s="161"/>
      <c r="GP80" s="161"/>
      <c r="GQ80" s="161"/>
      <c r="GR80" s="161"/>
      <c r="GS80" s="161"/>
      <c r="GT80" s="161"/>
      <c r="GU80" s="161"/>
      <c r="GV80" s="161"/>
      <c r="GW80" s="161"/>
      <c r="GX80" s="161"/>
      <c r="GY80" s="161"/>
      <c r="GZ80" s="161"/>
      <c r="HA80" s="161"/>
      <c r="HB80" s="161"/>
      <c r="HC80" s="161"/>
      <c r="HD80" s="161"/>
      <c r="HE80" s="161"/>
      <c r="HF80" s="161"/>
      <c r="HG80" s="161"/>
      <c r="HH80" s="161"/>
      <c r="HI80" s="161"/>
      <c r="HJ80" s="161"/>
      <c r="HK80" s="161"/>
      <c r="HL80" s="161"/>
      <c r="HM80" s="161"/>
      <c r="HN80" s="161"/>
      <c r="HO80" s="161"/>
      <c r="HP80" s="161"/>
      <c r="HQ80" s="161"/>
      <c r="HR80" s="161"/>
      <c r="HS80" s="161"/>
      <c r="HT80" s="161"/>
      <c r="HU80" s="161"/>
      <c r="HV80" s="161"/>
      <c r="HW80" s="161"/>
      <c r="HX80" s="161"/>
      <c r="HY80" s="161"/>
      <c r="HZ80" s="161"/>
      <c r="IA80" s="161"/>
      <c r="IB80" s="161"/>
      <c r="IC80" s="161"/>
      <c r="ID80" s="161"/>
      <c r="IE80" s="161"/>
      <c r="IF80" s="161"/>
      <c r="IG80" s="161"/>
      <c r="IH80" s="161"/>
      <c r="II80" s="161"/>
      <c r="IJ80" s="161"/>
      <c r="IK80" s="161"/>
      <c r="IL80" s="161"/>
      <c r="IM80" s="161"/>
      <c r="IN80" s="161"/>
      <c r="IO80" s="161"/>
      <c r="IP80" s="161"/>
      <c r="IQ80" s="161"/>
      <c r="IR80" s="161"/>
      <c r="IS80" s="161"/>
      <c r="IT80" s="161"/>
      <c r="IU80" s="161"/>
      <c r="IV80" s="161"/>
    </row>
    <row r="81" spans="9:256" s="160" customFormat="1" ht="12.75" x14ac:dyDescent="0.2"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61"/>
      <c r="CL81" s="161"/>
      <c r="CM81" s="161"/>
      <c r="CN81" s="161"/>
      <c r="CO81" s="161"/>
      <c r="CP81" s="161"/>
      <c r="CQ81" s="161"/>
      <c r="CR81" s="161"/>
      <c r="CS81" s="161"/>
      <c r="CT81" s="161"/>
      <c r="CU81" s="161"/>
      <c r="CV81" s="161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161"/>
      <c r="FW81" s="161"/>
      <c r="FX81" s="161"/>
      <c r="FY81" s="161"/>
      <c r="FZ81" s="161"/>
      <c r="GA81" s="161"/>
      <c r="GB81" s="161"/>
      <c r="GC81" s="161"/>
      <c r="GD81" s="161"/>
      <c r="GE81" s="161"/>
      <c r="GF81" s="161"/>
      <c r="GG81" s="161"/>
      <c r="GH81" s="161"/>
      <c r="GI81" s="161"/>
      <c r="GJ81" s="161"/>
      <c r="GK81" s="161"/>
      <c r="GL81" s="161"/>
      <c r="GM81" s="161"/>
      <c r="GN81" s="161"/>
      <c r="GO81" s="161"/>
      <c r="GP81" s="161"/>
      <c r="GQ81" s="161"/>
      <c r="GR81" s="161"/>
      <c r="GS81" s="161"/>
      <c r="GT81" s="161"/>
      <c r="GU81" s="161"/>
      <c r="GV81" s="161"/>
      <c r="GW81" s="161"/>
      <c r="GX81" s="161"/>
      <c r="GY81" s="161"/>
      <c r="GZ81" s="161"/>
      <c r="HA81" s="161"/>
      <c r="HB81" s="161"/>
      <c r="HC81" s="161"/>
      <c r="HD81" s="161"/>
      <c r="HE81" s="161"/>
      <c r="HF81" s="161"/>
      <c r="HG81" s="161"/>
      <c r="HH81" s="161"/>
      <c r="HI81" s="161"/>
      <c r="HJ81" s="161"/>
      <c r="HK81" s="161"/>
      <c r="HL81" s="161"/>
      <c r="HM81" s="161"/>
      <c r="HN81" s="161"/>
      <c r="HO81" s="161"/>
      <c r="HP81" s="161"/>
      <c r="HQ81" s="161"/>
      <c r="HR81" s="161"/>
      <c r="HS81" s="161"/>
      <c r="HT81" s="161"/>
      <c r="HU81" s="161"/>
      <c r="HV81" s="161"/>
      <c r="HW81" s="161"/>
      <c r="HX81" s="161"/>
      <c r="HY81" s="161"/>
      <c r="HZ81" s="161"/>
      <c r="IA81" s="161"/>
      <c r="IB81" s="161"/>
      <c r="IC81" s="161"/>
      <c r="ID81" s="161"/>
      <c r="IE81" s="161"/>
      <c r="IF81" s="161"/>
      <c r="IG81" s="161"/>
      <c r="IH81" s="161"/>
      <c r="II81" s="161"/>
      <c r="IJ81" s="161"/>
      <c r="IK81" s="161"/>
      <c r="IL81" s="161"/>
      <c r="IM81" s="161"/>
      <c r="IN81" s="161"/>
      <c r="IO81" s="161"/>
      <c r="IP81" s="161"/>
      <c r="IQ81" s="161"/>
      <c r="IR81" s="161"/>
      <c r="IS81" s="161"/>
      <c r="IT81" s="161"/>
      <c r="IU81" s="161"/>
      <c r="IV81" s="161"/>
    </row>
    <row r="82" spans="9:256" s="160" customFormat="1" ht="12.75" x14ac:dyDescent="0.2"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61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161"/>
      <c r="CG82" s="161"/>
      <c r="CH82" s="161"/>
      <c r="CI82" s="161"/>
      <c r="CJ82" s="161"/>
      <c r="CK82" s="161"/>
      <c r="CL82" s="161"/>
      <c r="CM82" s="161"/>
      <c r="CN82" s="161"/>
      <c r="CO82" s="161"/>
      <c r="CP82" s="161"/>
      <c r="CQ82" s="161"/>
      <c r="CR82" s="161"/>
      <c r="CS82" s="161"/>
      <c r="CT82" s="161"/>
      <c r="CU82" s="161"/>
      <c r="CV82" s="161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161"/>
      <c r="FW82" s="161"/>
      <c r="FX82" s="161"/>
      <c r="FY82" s="161"/>
      <c r="FZ82" s="161"/>
      <c r="GA82" s="161"/>
      <c r="GB82" s="161"/>
      <c r="GC82" s="161"/>
      <c r="GD82" s="161"/>
      <c r="GE82" s="161"/>
      <c r="GF82" s="161"/>
      <c r="GG82" s="161"/>
      <c r="GH82" s="161"/>
      <c r="GI82" s="161"/>
      <c r="GJ82" s="161"/>
      <c r="GK82" s="161"/>
      <c r="GL82" s="161"/>
      <c r="GM82" s="161"/>
      <c r="GN82" s="161"/>
      <c r="GO82" s="161"/>
      <c r="GP82" s="161"/>
      <c r="GQ82" s="161"/>
      <c r="GR82" s="161"/>
      <c r="GS82" s="161"/>
      <c r="GT82" s="161"/>
      <c r="GU82" s="161"/>
      <c r="GV82" s="161"/>
      <c r="GW82" s="161"/>
      <c r="GX82" s="161"/>
      <c r="GY82" s="161"/>
      <c r="GZ82" s="161"/>
      <c r="HA82" s="161"/>
      <c r="HB82" s="161"/>
      <c r="HC82" s="161"/>
      <c r="HD82" s="161"/>
      <c r="HE82" s="161"/>
      <c r="HF82" s="161"/>
      <c r="HG82" s="161"/>
      <c r="HH82" s="161"/>
      <c r="HI82" s="161"/>
      <c r="HJ82" s="161"/>
      <c r="HK82" s="161"/>
      <c r="HL82" s="161"/>
      <c r="HM82" s="161"/>
      <c r="HN82" s="161"/>
      <c r="HO82" s="161"/>
      <c r="HP82" s="161"/>
      <c r="HQ82" s="161"/>
      <c r="HR82" s="161"/>
      <c r="HS82" s="161"/>
      <c r="HT82" s="161"/>
      <c r="HU82" s="161"/>
      <c r="HV82" s="161"/>
      <c r="HW82" s="161"/>
      <c r="HX82" s="161"/>
      <c r="HY82" s="161"/>
      <c r="HZ82" s="161"/>
      <c r="IA82" s="161"/>
      <c r="IB82" s="161"/>
      <c r="IC82" s="161"/>
      <c r="ID82" s="161"/>
      <c r="IE82" s="161"/>
      <c r="IF82" s="161"/>
      <c r="IG82" s="161"/>
      <c r="IH82" s="161"/>
      <c r="II82" s="161"/>
      <c r="IJ82" s="161"/>
      <c r="IK82" s="161"/>
      <c r="IL82" s="161"/>
      <c r="IM82" s="161"/>
      <c r="IN82" s="161"/>
      <c r="IO82" s="161"/>
      <c r="IP82" s="161"/>
      <c r="IQ82" s="161"/>
      <c r="IR82" s="161"/>
      <c r="IS82" s="161"/>
      <c r="IT82" s="161"/>
      <c r="IU82" s="161"/>
      <c r="IV82" s="161"/>
    </row>
    <row r="83" spans="9:256" s="160" customFormat="1" ht="12.75" x14ac:dyDescent="0.2"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1"/>
      <c r="DJ83" s="161"/>
      <c r="DK83" s="161"/>
      <c r="DL83" s="161"/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1"/>
      <c r="EC83" s="161"/>
      <c r="ED83" s="161"/>
      <c r="EE83" s="161"/>
      <c r="EF83" s="161"/>
      <c r="EG83" s="161"/>
      <c r="EH83" s="161"/>
      <c r="EI83" s="161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  <c r="EY83" s="161"/>
      <c r="EZ83" s="161"/>
      <c r="FA83" s="161"/>
      <c r="FB83" s="161"/>
      <c r="FC83" s="161"/>
      <c r="FD83" s="161"/>
      <c r="FE83" s="161"/>
      <c r="FF83" s="161"/>
      <c r="FG83" s="161"/>
      <c r="FH83" s="161"/>
      <c r="FI83" s="161"/>
      <c r="FJ83" s="161"/>
      <c r="FK83" s="161"/>
      <c r="FL83" s="161"/>
      <c r="FM83" s="161"/>
      <c r="FN83" s="161"/>
      <c r="FO83" s="161"/>
      <c r="FP83" s="161"/>
      <c r="FQ83" s="161"/>
      <c r="FR83" s="161"/>
      <c r="FS83" s="161"/>
      <c r="FT83" s="161"/>
      <c r="FU83" s="161"/>
      <c r="FV83" s="161"/>
      <c r="FW83" s="161"/>
      <c r="FX83" s="161"/>
      <c r="FY83" s="161"/>
      <c r="FZ83" s="161"/>
      <c r="GA83" s="161"/>
      <c r="GB83" s="161"/>
      <c r="GC83" s="161"/>
      <c r="GD83" s="161"/>
      <c r="GE83" s="161"/>
      <c r="GF83" s="161"/>
      <c r="GG83" s="161"/>
      <c r="GH83" s="161"/>
      <c r="GI83" s="161"/>
      <c r="GJ83" s="161"/>
      <c r="GK83" s="161"/>
      <c r="GL83" s="161"/>
      <c r="GM83" s="161"/>
      <c r="GN83" s="161"/>
      <c r="GO83" s="161"/>
      <c r="GP83" s="161"/>
      <c r="GQ83" s="161"/>
      <c r="GR83" s="161"/>
      <c r="GS83" s="161"/>
      <c r="GT83" s="161"/>
      <c r="GU83" s="161"/>
      <c r="GV83" s="161"/>
      <c r="GW83" s="161"/>
      <c r="GX83" s="161"/>
      <c r="GY83" s="161"/>
      <c r="GZ83" s="161"/>
      <c r="HA83" s="161"/>
      <c r="HB83" s="161"/>
      <c r="HC83" s="161"/>
      <c r="HD83" s="161"/>
      <c r="HE83" s="161"/>
      <c r="HF83" s="161"/>
      <c r="HG83" s="161"/>
      <c r="HH83" s="161"/>
      <c r="HI83" s="161"/>
      <c r="HJ83" s="161"/>
      <c r="HK83" s="161"/>
      <c r="HL83" s="161"/>
      <c r="HM83" s="161"/>
      <c r="HN83" s="161"/>
      <c r="HO83" s="161"/>
      <c r="HP83" s="161"/>
      <c r="HQ83" s="161"/>
      <c r="HR83" s="161"/>
      <c r="HS83" s="161"/>
      <c r="HT83" s="161"/>
      <c r="HU83" s="161"/>
      <c r="HV83" s="161"/>
      <c r="HW83" s="161"/>
      <c r="HX83" s="161"/>
      <c r="HY83" s="161"/>
      <c r="HZ83" s="161"/>
      <c r="IA83" s="161"/>
      <c r="IB83" s="161"/>
      <c r="IC83" s="161"/>
      <c r="ID83" s="161"/>
      <c r="IE83" s="161"/>
      <c r="IF83" s="161"/>
      <c r="IG83" s="161"/>
      <c r="IH83" s="161"/>
      <c r="II83" s="161"/>
      <c r="IJ83" s="161"/>
      <c r="IK83" s="161"/>
      <c r="IL83" s="161"/>
      <c r="IM83" s="161"/>
      <c r="IN83" s="161"/>
      <c r="IO83" s="161"/>
      <c r="IP83" s="161"/>
      <c r="IQ83" s="161"/>
      <c r="IR83" s="161"/>
      <c r="IS83" s="161"/>
      <c r="IT83" s="161"/>
      <c r="IU83" s="161"/>
      <c r="IV83" s="161"/>
    </row>
    <row r="84" spans="9:256" s="160" customFormat="1" ht="12.75" x14ac:dyDescent="0.2"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61"/>
      <c r="CL84" s="161"/>
      <c r="CM84" s="161"/>
      <c r="CN84" s="161"/>
      <c r="CO84" s="161"/>
      <c r="CP84" s="161"/>
      <c r="CQ84" s="161"/>
      <c r="CR84" s="161"/>
      <c r="CS84" s="161"/>
      <c r="CT84" s="161"/>
      <c r="CU84" s="161"/>
      <c r="CV84" s="161"/>
      <c r="CW84" s="161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1"/>
      <c r="DJ84" s="161"/>
      <c r="DK84" s="161"/>
      <c r="DL84" s="161"/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1"/>
      <c r="EC84" s="161"/>
      <c r="ED84" s="161"/>
      <c r="EE84" s="161"/>
      <c r="EF84" s="161"/>
      <c r="EG84" s="161"/>
      <c r="EH84" s="161"/>
      <c r="EI84" s="161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  <c r="EY84" s="161"/>
      <c r="EZ84" s="161"/>
      <c r="FA84" s="161"/>
      <c r="FB84" s="161"/>
      <c r="FC84" s="161"/>
      <c r="FD84" s="161"/>
      <c r="FE84" s="161"/>
      <c r="FF84" s="161"/>
      <c r="FG84" s="161"/>
      <c r="FH84" s="161"/>
      <c r="FI84" s="161"/>
      <c r="FJ84" s="161"/>
      <c r="FK84" s="161"/>
      <c r="FL84" s="161"/>
      <c r="FM84" s="161"/>
      <c r="FN84" s="161"/>
      <c r="FO84" s="161"/>
      <c r="FP84" s="161"/>
      <c r="FQ84" s="161"/>
      <c r="FR84" s="161"/>
      <c r="FS84" s="161"/>
      <c r="FT84" s="161"/>
      <c r="FU84" s="161"/>
      <c r="FV84" s="161"/>
      <c r="FW84" s="161"/>
      <c r="FX84" s="161"/>
      <c r="FY84" s="161"/>
      <c r="FZ84" s="161"/>
      <c r="GA84" s="161"/>
      <c r="GB84" s="161"/>
      <c r="GC84" s="161"/>
      <c r="GD84" s="161"/>
      <c r="GE84" s="161"/>
      <c r="GF84" s="161"/>
      <c r="GG84" s="161"/>
      <c r="GH84" s="161"/>
      <c r="GI84" s="161"/>
      <c r="GJ84" s="161"/>
      <c r="GK84" s="161"/>
      <c r="GL84" s="161"/>
      <c r="GM84" s="161"/>
      <c r="GN84" s="161"/>
      <c r="GO84" s="161"/>
      <c r="GP84" s="161"/>
      <c r="GQ84" s="161"/>
      <c r="GR84" s="161"/>
      <c r="GS84" s="161"/>
      <c r="GT84" s="161"/>
      <c r="GU84" s="161"/>
      <c r="GV84" s="161"/>
      <c r="GW84" s="161"/>
      <c r="GX84" s="161"/>
      <c r="GY84" s="161"/>
      <c r="GZ84" s="161"/>
      <c r="HA84" s="161"/>
      <c r="HB84" s="161"/>
      <c r="HC84" s="161"/>
      <c r="HD84" s="161"/>
      <c r="HE84" s="161"/>
      <c r="HF84" s="161"/>
      <c r="HG84" s="161"/>
      <c r="HH84" s="161"/>
      <c r="HI84" s="161"/>
      <c r="HJ84" s="161"/>
      <c r="HK84" s="161"/>
      <c r="HL84" s="161"/>
      <c r="HM84" s="161"/>
      <c r="HN84" s="161"/>
      <c r="HO84" s="161"/>
      <c r="HP84" s="161"/>
      <c r="HQ84" s="161"/>
      <c r="HR84" s="161"/>
      <c r="HS84" s="161"/>
      <c r="HT84" s="161"/>
      <c r="HU84" s="161"/>
      <c r="HV84" s="161"/>
      <c r="HW84" s="161"/>
      <c r="HX84" s="161"/>
      <c r="HY84" s="161"/>
      <c r="HZ84" s="161"/>
      <c r="IA84" s="161"/>
      <c r="IB84" s="161"/>
      <c r="IC84" s="161"/>
      <c r="ID84" s="161"/>
      <c r="IE84" s="161"/>
      <c r="IF84" s="161"/>
      <c r="IG84" s="161"/>
      <c r="IH84" s="161"/>
      <c r="II84" s="161"/>
      <c r="IJ84" s="161"/>
      <c r="IK84" s="161"/>
      <c r="IL84" s="161"/>
      <c r="IM84" s="161"/>
      <c r="IN84" s="161"/>
      <c r="IO84" s="161"/>
      <c r="IP84" s="161"/>
      <c r="IQ84" s="161"/>
      <c r="IR84" s="161"/>
      <c r="IS84" s="161"/>
      <c r="IT84" s="161"/>
      <c r="IU84" s="161"/>
      <c r="IV84" s="161"/>
    </row>
    <row r="85" spans="9:256" s="160" customFormat="1" ht="12.75" x14ac:dyDescent="0.2"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  <c r="GW85" s="161"/>
      <c r="GX85" s="161"/>
      <c r="GY85" s="161"/>
      <c r="GZ85" s="161"/>
      <c r="HA85" s="161"/>
      <c r="HB85" s="161"/>
      <c r="HC85" s="161"/>
      <c r="HD85" s="161"/>
      <c r="HE85" s="161"/>
      <c r="HF85" s="161"/>
      <c r="HG85" s="161"/>
      <c r="HH85" s="161"/>
      <c r="HI85" s="161"/>
      <c r="HJ85" s="161"/>
      <c r="HK85" s="161"/>
      <c r="HL85" s="161"/>
      <c r="HM85" s="161"/>
      <c r="HN85" s="161"/>
      <c r="HO85" s="161"/>
      <c r="HP85" s="161"/>
      <c r="HQ85" s="161"/>
      <c r="HR85" s="161"/>
      <c r="HS85" s="161"/>
      <c r="HT85" s="161"/>
      <c r="HU85" s="161"/>
      <c r="HV85" s="161"/>
      <c r="HW85" s="161"/>
      <c r="HX85" s="161"/>
      <c r="HY85" s="161"/>
      <c r="HZ85" s="161"/>
      <c r="IA85" s="161"/>
      <c r="IB85" s="161"/>
      <c r="IC85" s="161"/>
      <c r="ID85" s="161"/>
      <c r="IE85" s="161"/>
      <c r="IF85" s="161"/>
      <c r="IG85" s="161"/>
      <c r="IH85" s="161"/>
      <c r="II85" s="161"/>
      <c r="IJ85" s="161"/>
      <c r="IK85" s="161"/>
      <c r="IL85" s="161"/>
      <c r="IM85" s="161"/>
      <c r="IN85" s="161"/>
      <c r="IO85" s="161"/>
      <c r="IP85" s="161"/>
      <c r="IQ85" s="161"/>
      <c r="IR85" s="161"/>
      <c r="IS85" s="161"/>
      <c r="IT85" s="161"/>
      <c r="IU85" s="161"/>
      <c r="IV85" s="161"/>
    </row>
    <row r="86" spans="9:256" s="160" customFormat="1" ht="12.75" x14ac:dyDescent="0.2"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61"/>
      <c r="BY86" s="161"/>
      <c r="BZ86" s="161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61"/>
      <c r="CL86" s="161"/>
      <c r="CM86" s="161"/>
      <c r="CN86" s="161"/>
      <c r="CO86" s="161"/>
      <c r="CP86" s="161"/>
      <c r="CQ86" s="161"/>
      <c r="CR86" s="161"/>
      <c r="CS86" s="161"/>
      <c r="CT86" s="161"/>
      <c r="CU86" s="161"/>
      <c r="CV86" s="161"/>
      <c r="CW86" s="161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1"/>
      <c r="DJ86" s="161"/>
      <c r="DK86" s="161"/>
      <c r="DL86" s="161"/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1"/>
      <c r="EC86" s="161"/>
      <c r="ED86" s="161"/>
      <c r="EE86" s="161"/>
      <c r="EF86" s="161"/>
      <c r="EG86" s="161"/>
      <c r="EH86" s="161"/>
      <c r="EI86" s="161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  <c r="EY86" s="161"/>
      <c r="EZ86" s="161"/>
      <c r="FA86" s="161"/>
      <c r="FB86" s="161"/>
      <c r="FC86" s="161"/>
      <c r="FD86" s="161"/>
      <c r="FE86" s="161"/>
      <c r="FF86" s="161"/>
      <c r="FG86" s="161"/>
      <c r="FH86" s="161"/>
      <c r="FI86" s="161"/>
      <c r="FJ86" s="161"/>
      <c r="FK86" s="161"/>
      <c r="FL86" s="161"/>
      <c r="FM86" s="161"/>
      <c r="FN86" s="161"/>
      <c r="FO86" s="161"/>
      <c r="FP86" s="161"/>
      <c r="FQ86" s="161"/>
      <c r="FR86" s="161"/>
      <c r="FS86" s="161"/>
      <c r="FT86" s="161"/>
      <c r="FU86" s="161"/>
      <c r="FV86" s="161"/>
      <c r="FW86" s="161"/>
      <c r="FX86" s="161"/>
      <c r="FY86" s="161"/>
      <c r="FZ86" s="161"/>
      <c r="GA86" s="161"/>
      <c r="GB86" s="161"/>
      <c r="GC86" s="161"/>
      <c r="GD86" s="161"/>
      <c r="GE86" s="161"/>
      <c r="GF86" s="161"/>
      <c r="GG86" s="161"/>
      <c r="GH86" s="161"/>
      <c r="GI86" s="161"/>
      <c r="GJ86" s="161"/>
      <c r="GK86" s="161"/>
      <c r="GL86" s="161"/>
      <c r="GM86" s="161"/>
      <c r="GN86" s="161"/>
      <c r="GO86" s="161"/>
      <c r="GP86" s="161"/>
      <c r="GQ86" s="161"/>
      <c r="GR86" s="161"/>
      <c r="GS86" s="161"/>
      <c r="GT86" s="161"/>
      <c r="GU86" s="161"/>
      <c r="GV86" s="161"/>
      <c r="GW86" s="161"/>
      <c r="GX86" s="161"/>
      <c r="GY86" s="161"/>
      <c r="GZ86" s="161"/>
      <c r="HA86" s="161"/>
      <c r="HB86" s="161"/>
      <c r="HC86" s="161"/>
      <c r="HD86" s="161"/>
      <c r="HE86" s="161"/>
      <c r="HF86" s="161"/>
      <c r="HG86" s="161"/>
      <c r="HH86" s="161"/>
      <c r="HI86" s="161"/>
      <c r="HJ86" s="161"/>
      <c r="HK86" s="161"/>
      <c r="HL86" s="161"/>
      <c r="HM86" s="161"/>
      <c r="HN86" s="161"/>
      <c r="HO86" s="161"/>
      <c r="HP86" s="161"/>
      <c r="HQ86" s="161"/>
      <c r="HR86" s="161"/>
      <c r="HS86" s="161"/>
      <c r="HT86" s="161"/>
      <c r="HU86" s="161"/>
      <c r="HV86" s="161"/>
      <c r="HW86" s="161"/>
      <c r="HX86" s="161"/>
      <c r="HY86" s="161"/>
      <c r="HZ86" s="161"/>
      <c r="IA86" s="161"/>
      <c r="IB86" s="161"/>
      <c r="IC86" s="161"/>
      <c r="ID86" s="161"/>
      <c r="IE86" s="161"/>
      <c r="IF86" s="161"/>
      <c r="IG86" s="161"/>
      <c r="IH86" s="161"/>
      <c r="II86" s="161"/>
      <c r="IJ86" s="161"/>
      <c r="IK86" s="161"/>
      <c r="IL86" s="161"/>
      <c r="IM86" s="161"/>
      <c r="IN86" s="161"/>
      <c r="IO86" s="161"/>
      <c r="IP86" s="161"/>
      <c r="IQ86" s="161"/>
      <c r="IR86" s="161"/>
      <c r="IS86" s="161"/>
      <c r="IT86" s="161"/>
      <c r="IU86" s="161"/>
      <c r="IV86" s="161"/>
    </row>
    <row r="87" spans="9:256" s="160" customFormat="1" ht="12.75" x14ac:dyDescent="0.2"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61"/>
      <c r="BL87" s="161"/>
      <c r="BM87" s="161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61"/>
      <c r="BY87" s="161"/>
      <c r="BZ87" s="161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61"/>
      <c r="CL87" s="161"/>
      <c r="CM87" s="161"/>
      <c r="CN87" s="161"/>
      <c r="CO87" s="161"/>
      <c r="CP87" s="161"/>
      <c r="CQ87" s="161"/>
      <c r="CR87" s="161"/>
      <c r="CS87" s="161"/>
      <c r="CT87" s="161"/>
      <c r="CU87" s="161"/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161"/>
      <c r="DL87" s="161"/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1"/>
      <c r="EC87" s="161"/>
      <c r="ED87" s="161"/>
      <c r="EE87" s="161"/>
      <c r="EF87" s="161"/>
      <c r="EG87" s="161"/>
      <c r="EH87" s="161"/>
      <c r="EI87" s="161"/>
      <c r="EJ87" s="161"/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  <c r="EY87" s="161"/>
      <c r="EZ87" s="161"/>
      <c r="FA87" s="161"/>
      <c r="FB87" s="161"/>
      <c r="FC87" s="161"/>
      <c r="FD87" s="161"/>
      <c r="FE87" s="161"/>
      <c r="FF87" s="161"/>
      <c r="FG87" s="161"/>
      <c r="FH87" s="161"/>
      <c r="FI87" s="161"/>
      <c r="FJ87" s="161"/>
      <c r="FK87" s="161"/>
      <c r="FL87" s="161"/>
      <c r="FM87" s="161"/>
      <c r="FN87" s="161"/>
      <c r="FO87" s="161"/>
      <c r="FP87" s="161"/>
      <c r="FQ87" s="161"/>
      <c r="FR87" s="161"/>
      <c r="FS87" s="161"/>
      <c r="FT87" s="161"/>
      <c r="FU87" s="161"/>
      <c r="FV87" s="161"/>
      <c r="FW87" s="161"/>
      <c r="FX87" s="161"/>
      <c r="FY87" s="161"/>
      <c r="FZ87" s="161"/>
      <c r="GA87" s="161"/>
      <c r="GB87" s="161"/>
      <c r="GC87" s="161"/>
      <c r="GD87" s="161"/>
      <c r="GE87" s="161"/>
      <c r="GF87" s="161"/>
      <c r="GG87" s="161"/>
      <c r="GH87" s="161"/>
      <c r="GI87" s="161"/>
      <c r="GJ87" s="161"/>
      <c r="GK87" s="161"/>
      <c r="GL87" s="161"/>
      <c r="GM87" s="161"/>
      <c r="GN87" s="161"/>
      <c r="GO87" s="161"/>
      <c r="GP87" s="161"/>
      <c r="GQ87" s="161"/>
      <c r="GR87" s="161"/>
      <c r="GS87" s="161"/>
      <c r="GT87" s="161"/>
      <c r="GU87" s="161"/>
      <c r="GV87" s="161"/>
      <c r="GW87" s="161"/>
      <c r="GX87" s="161"/>
      <c r="GY87" s="161"/>
      <c r="GZ87" s="161"/>
      <c r="HA87" s="161"/>
      <c r="HB87" s="161"/>
      <c r="HC87" s="161"/>
      <c r="HD87" s="161"/>
      <c r="HE87" s="161"/>
      <c r="HF87" s="161"/>
      <c r="HG87" s="161"/>
      <c r="HH87" s="161"/>
      <c r="HI87" s="161"/>
      <c r="HJ87" s="161"/>
      <c r="HK87" s="161"/>
      <c r="HL87" s="161"/>
      <c r="HM87" s="161"/>
      <c r="HN87" s="161"/>
      <c r="HO87" s="161"/>
      <c r="HP87" s="161"/>
      <c r="HQ87" s="161"/>
      <c r="HR87" s="161"/>
      <c r="HS87" s="161"/>
      <c r="HT87" s="161"/>
      <c r="HU87" s="161"/>
      <c r="HV87" s="161"/>
      <c r="HW87" s="161"/>
      <c r="HX87" s="161"/>
      <c r="HY87" s="161"/>
      <c r="HZ87" s="161"/>
      <c r="IA87" s="161"/>
      <c r="IB87" s="161"/>
      <c r="IC87" s="161"/>
      <c r="ID87" s="161"/>
      <c r="IE87" s="161"/>
      <c r="IF87" s="161"/>
      <c r="IG87" s="161"/>
      <c r="IH87" s="161"/>
      <c r="II87" s="161"/>
      <c r="IJ87" s="161"/>
      <c r="IK87" s="161"/>
      <c r="IL87" s="161"/>
      <c r="IM87" s="161"/>
      <c r="IN87" s="161"/>
      <c r="IO87" s="161"/>
      <c r="IP87" s="161"/>
      <c r="IQ87" s="161"/>
      <c r="IR87" s="161"/>
      <c r="IS87" s="161"/>
      <c r="IT87" s="161"/>
      <c r="IU87" s="161"/>
      <c r="IV87" s="161"/>
    </row>
    <row r="88" spans="9:256" s="160" customFormat="1" ht="12.75" x14ac:dyDescent="0.2"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61"/>
      <c r="BY88" s="161"/>
      <c r="BZ88" s="161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61"/>
      <c r="CL88" s="161"/>
      <c r="CM88" s="161"/>
      <c r="CN88" s="161"/>
      <c r="CO88" s="161"/>
      <c r="CP88" s="161"/>
      <c r="CQ88" s="161"/>
      <c r="CR88" s="161"/>
      <c r="CS88" s="161"/>
      <c r="CT88" s="161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161"/>
      <c r="DL88" s="161"/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1"/>
      <c r="EC88" s="161"/>
      <c r="ED88" s="161"/>
      <c r="EE88" s="161"/>
      <c r="EF88" s="161"/>
      <c r="EG88" s="161"/>
      <c r="EH88" s="161"/>
      <c r="EI88" s="161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  <c r="EY88" s="161"/>
      <c r="EZ88" s="161"/>
      <c r="FA88" s="161"/>
      <c r="FB88" s="161"/>
      <c r="FC88" s="161"/>
      <c r="FD88" s="161"/>
      <c r="FE88" s="161"/>
      <c r="FF88" s="161"/>
      <c r="FG88" s="161"/>
      <c r="FH88" s="161"/>
      <c r="FI88" s="161"/>
      <c r="FJ88" s="161"/>
      <c r="FK88" s="161"/>
      <c r="FL88" s="161"/>
      <c r="FM88" s="161"/>
      <c r="FN88" s="161"/>
      <c r="FO88" s="161"/>
      <c r="FP88" s="161"/>
      <c r="FQ88" s="161"/>
      <c r="FR88" s="161"/>
      <c r="FS88" s="161"/>
      <c r="FT88" s="161"/>
      <c r="FU88" s="161"/>
      <c r="FV88" s="161"/>
      <c r="FW88" s="161"/>
      <c r="FX88" s="161"/>
      <c r="FY88" s="161"/>
      <c r="FZ88" s="161"/>
      <c r="GA88" s="161"/>
      <c r="GB88" s="161"/>
      <c r="GC88" s="161"/>
      <c r="GD88" s="161"/>
      <c r="GE88" s="161"/>
      <c r="GF88" s="161"/>
      <c r="GG88" s="161"/>
      <c r="GH88" s="161"/>
      <c r="GI88" s="161"/>
      <c r="GJ88" s="161"/>
      <c r="GK88" s="161"/>
      <c r="GL88" s="161"/>
      <c r="GM88" s="161"/>
      <c r="GN88" s="161"/>
      <c r="GO88" s="161"/>
      <c r="GP88" s="161"/>
      <c r="GQ88" s="161"/>
      <c r="GR88" s="161"/>
      <c r="GS88" s="161"/>
      <c r="GT88" s="161"/>
      <c r="GU88" s="161"/>
      <c r="GV88" s="161"/>
      <c r="GW88" s="161"/>
      <c r="GX88" s="161"/>
      <c r="GY88" s="161"/>
      <c r="GZ88" s="161"/>
      <c r="HA88" s="161"/>
      <c r="HB88" s="161"/>
      <c r="HC88" s="161"/>
      <c r="HD88" s="161"/>
      <c r="HE88" s="161"/>
      <c r="HF88" s="161"/>
      <c r="HG88" s="161"/>
      <c r="HH88" s="161"/>
      <c r="HI88" s="161"/>
      <c r="HJ88" s="161"/>
      <c r="HK88" s="161"/>
      <c r="HL88" s="161"/>
      <c r="HM88" s="161"/>
      <c r="HN88" s="161"/>
      <c r="HO88" s="161"/>
      <c r="HP88" s="161"/>
      <c r="HQ88" s="161"/>
      <c r="HR88" s="161"/>
      <c r="HS88" s="161"/>
      <c r="HT88" s="161"/>
      <c r="HU88" s="161"/>
      <c r="HV88" s="161"/>
      <c r="HW88" s="161"/>
      <c r="HX88" s="161"/>
      <c r="HY88" s="161"/>
      <c r="HZ88" s="161"/>
      <c r="IA88" s="161"/>
      <c r="IB88" s="161"/>
      <c r="IC88" s="161"/>
      <c r="ID88" s="161"/>
      <c r="IE88" s="161"/>
      <c r="IF88" s="161"/>
      <c r="IG88" s="161"/>
      <c r="IH88" s="161"/>
      <c r="II88" s="161"/>
      <c r="IJ88" s="161"/>
      <c r="IK88" s="161"/>
      <c r="IL88" s="161"/>
      <c r="IM88" s="161"/>
      <c r="IN88" s="161"/>
      <c r="IO88" s="161"/>
      <c r="IP88" s="161"/>
      <c r="IQ88" s="161"/>
      <c r="IR88" s="161"/>
      <c r="IS88" s="161"/>
      <c r="IT88" s="161"/>
      <c r="IU88" s="161"/>
      <c r="IV88" s="161"/>
    </row>
    <row r="89" spans="9:256" s="160" customFormat="1" ht="12.75" x14ac:dyDescent="0.2"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  <c r="IR89" s="161"/>
      <c r="IS89" s="161"/>
      <c r="IT89" s="161"/>
      <c r="IU89" s="161"/>
      <c r="IV89" s="161"/>
    </row>
    <row r="90" spans="9:256" s="160" customFormat="1" ht="12.75" x14ac:dyDescent="0.2"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61"/>
      <c r="CL90" s="161"/>
      <c r="CM90" s="161"/>
      <c r="CN90" s="161"/>
      <c r="CO90" s="161"/>
      <c r="CP90" s="161"/>
      <c r="CQ90" s="161"/>
      <c r="CR90" s="161"/>
      <c r="CS90" s="161"/>
      <c r="CT90" s="161"/>
      <c r="CU90" s="161"/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161"/>
      <c r="DL90" s="161"/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1"/>
      <c r="EC90" s="161"/>
      <c r="ED90" s="161"/>
      <c r="EE90" s="161"/>
      <c r="EF90" s="161"/>
      <c r="EG90" s="161"/>
      <c r="EH90" s="161"/>
      <c r="EI90" s="161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  <c r="EY90" s="161"/>
      <c r="EZ90" s="161"/>
      <c r="FA90" s="161"/>
      <c r="FB90" s="161"/>
      <c r="FC90" s="161"/>
      <c r="FD90" s="161"/>
      <c r="FE90" s="161"/>
      <c r="FF90" s="161"/>
      <c r="FG90" s="161"/>
      <c r="FH90" s="161"/>
      <c r="FI90" s="161"/>
      <c r="FJ90" s="161"/>
      <c r="FK90" s="161"/>
      <c r="FL90" s="161"/>
      <c r="FM90" s="161"/>
      <c r="FN90" s="161"/>
      <c r="FO90" s="161"/>
      <c r="FP90" s="161"/>
      <c r="FQ90" s="161"/>
      <c r="FR90" s="161"/>
      <c r="FS90" s="161"/>
      <c r="FT90" s="161"/>
      <c r="FU90" s="161"/>
      <c r="FV90" s="161"/>
      <c r="FW90" s="161"/>
      <c r="FX90" s="161"/>
      <c r="FY90" s="161"/>
      <c r="FZ90" s="161"/>
      <c r="GA90" s="161"/>
      <c r="GB90" s="161"/>
      <c r="GC90" s="161"/>
      <c r="GD90" s="161"/>
      <c r="GE90" s="161"/>
      <c r="GF90" s="161"/>
      <c r="GG90" s="161"/>
      <c r="GH90" s="161"/>
      <c r="GI90" s="161"/>
      <c r="GJ90" s="161"/>
      <c r="GK90" s="161"/>
      <c r="GL90" s="161"/>
      <c r="GM90" s="161"/>
      <c r="GN90" s="161"/>
      <c r="GO90" s="161"/>
      <c r="GP90" s="161"/>
      <c r="GQ90" s="161"/>
      <c r="GR90" s="161"/>
      <c r="GS90" s="161"/>
      <c r="GT90" s="161"/>
      <c r="GU90" s="161"/>
      <c r="GV90" s="161"/>
      <c r="GW90" s="161"/>
      <c r="GX90" s="161"/>
      <c r="GY90" s="161"/>
      <c r="GZ90" s="161"/>
      <c r="HA90" s="161"/>
      <c r="HB90" s="161"/>
      <c r="HC90" s="161"/>
      <c r="HD90" s="161"/>
      <c r="HE90" s="161"/>
      <c r="HF90" s="161"/>
      <c r="HG90" s="161"/>
      <c r="HH90" s="161"/>
      <c r="HI90" s="161"/>
      <c r="HJ90" s="161"/>
      <c r="HK90" s="161"/>
      <c r="HL90" s="161"/>
      <c r="HM90" s="161"/>
      <c r="HN90" s="161"/>
      <c r="HO90" s="161"/>
      <c r="HP90" s="161"/>
      <c r="HQ90" s="161"/>
      <c r="HR90" s="161"/>
      <c r="HS90" s="161"/>
      <c r="HT90" s="161"/>
      <c r="HU90" s="161"/>
      <c r="HV90" s="161"/>
      <c r="HW90" s="161"/>
      <c r="HX90" s="161"/>
      <c r="HY90" s="161"/>
      <c r="HZ90" s="161"/>
      <c r="IA90" s="161"/>
      <c r="IB90" s="161"/>
      <c r="IC90" s="161"/>
      <c r="ID90" s="161"/>
      <c r="IE90" s="161"/>
      <c r="IF90" s="161"/>
      <c r="IG90" s="161"/>
      <c r="IH90" s="161"/>
      <c r="II90" s="161"/>
      <c r="IJ90" s="161"/>
      <c r="IK90" s="161"/>
      <c r="IL90" s="161"/>
      <c r="IM90" s="161"/>
      <c r="IN90" s="161"/>
      <c r="IO90" s="161"/>
      <c r="IP90" s="161"/>
      <c r="IQ90" s="161"/>
      <c r="IR90" s="161"/>
      <c r="IS90" s="161"/>
      <c r="IT90" s="161"/>
      <c r="IU90" s="161"/>
      <c r="IV90" s="161"/>
    </row>
    <row r="91" spans="9:256" s="160" customFormat="1" ht="12.75" x14ac:dyDescent="0.2"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1"/>
      <c r="BY91" s="161"/>
      <c r="BZ91" s="161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61"/>
      <c r="CL91" s="161"/>
      <c r="CM91" s="161"/>
      <c r="CN91" s="161"/>
      <c r="CO91" s="161"/>
      <c r="CP91" s="161"/>
      <c r="CQ91" s="161"/>
      <c r="CR91" s="161"/>
      <c r="CS91" s="161"/>
      <c r="CT91" s="161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161"/>
      <c r="DL91" s="161"/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1"/>
      <c r="EC91" s="161"/>
      <c r="ED91" s="161"/>
      <c r="EE91" s="161"/>
      <c r="EF91" s="161"/>
      <c r="EG91" s="161"/>
      <c r="EH91" s="161"/>
      <c r="EI91" s="161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  <c r="EY91" s="161"/>
      <c r="EZ91" s="161"/>
      <c r="FA91" s="161"/>
      <c r="FB91" s="161"/>
      <c r="FC91" s="161"/>
      <c r="FD91" s="161"/>
      <c r="FE91" s="161"/>
      <c r="FF91" s="161"/>
      <c r="FG91" s="161"/>
      <c r="FH91" s="161"/>
      <c r="FI91" s="161"/>
      <c r="FJ91" s="161"/>
      <c r="FK91" s="161"/>
      <c r="FL91" s="161"/>
      <c r="FM91" s="161"/>
      <c r="FN91" s="161"/>
      <c r="FO91" s="161"/>
      <c r="FP91" s="161"/>
      <c r="FQ91" s="161"/>
      <c r="FR91" s="161"/>
      <c r="FS91" s="161"/>
      <c r="FT91" s="161"/>
      <c r="FU91" s="161"/>
      <c r="FV91" s="161"/>
      <c r="FW91" s="161"/>
      <c r="FX91" s="161"/>
      <c r="FY91" s="161"/>
      <c r="FZ91" s="161"/>
      <c r="GA91" s="161"/>
      <c r="GB91" s="161"/>
      <c r="GC91" s="161"/>
      <c r="GD91" s="161"/>
      <c r="GE91" s="161"/>
      <c r="GF91" s="161"/>
      <c r="GG91" s="161"/>
      <c r="GH91" s="161"/>
      <c r="GI91" s="161"/>
      <c r="GJ91" s="161"/>
      <c r="GK91" s="161"/>
      <c r="GL91" s="161"/>
      <c r="GM91" s="161"/>
      <c r="GN91" s="161"/>
      <c r="GO91" s="161"/>
      <c r="GP91" s="161"/>
      <c r="GQ91" s="161"/>
      <c r="GR91" s="161"/>
      <c r="GS91" s="161"/>
      <c r="GT91" s="161"/>
      <c r="GU91" s="161"/>
      <c r="GV91" s="161"/>
      <c r="GW91" s="161"/>
      <c r="GX91" s="161"/>
      <c r="GY91" s="161"/>
      <c r="GZ91" s="161"/>
      <c r="HA91" s="161"/>
      <c r="HB91" s="161"/>
      <c r="HC91" s="161"/>
      <c r="HD91" s="161"/>
      <c r="HE91" s="161"/>
      <c r="HF91" s="161"/>
      <c r="HG91" s="161"/>
      <c r="HH91" s="161"/>
      <c r="HI91" s="161"/>
      <c r="HJ91" s="161"/>
      <c r="HK91" s="161"/>
      <c r="HL91" s="161"/>
      <c r="HM91" s="161"/>
      <c r="HN91" s="161"/>
      <c r="HO91" s="161"/>
      <c r="HP91" s="161"/>
      <c r="HQ91" s="161"/>
      <c r="HR91" s="161"/>
      <c r="HS91" s="161"/>
      <c r="HT91" s="161"/>
      <c r="HU91" s="161"/>
      <c r="HV91" s="161"/>
      <c r="HW91" s="161"/>
      <c r="HX91" s="161"/>
      <c r="HY91" s="161"/>
      <c r="HZ91" s="161"/>
      <c r="IA91" s="161"/>
      <c r="IB91" s="161"/>
      <c r="IC91" s="161"/>
      <c r="ID91" s="161"/>
      <c r="IE91" s="161"/>
      <c r="IF91" s="161"/>
      <c r="IG91" s="161"/>
      <c r="IH91" s="161"/>
      <c r="II91" s="161"/>
      <c r="IJ91" s="161"/>
      <c r="IK91" s="161"/>
      <c r="IL91" s="161"/>
      <c r="IM91" s="161"/>
      <c r="IN91" s="161"/>
      <c r="IO91" s="161"/>
      <c r="IP91" s="161"/>
      <c r="IQ91" s="161"/>
      <c r="IR91" s="161"/>
      <c r="IS91" s="161"/>
      <c r="IT91" s="161"/>
      <c r="IU91" s="161"/>
      <c r="IV91" s="161"/>
    </row>
    <row r="92" spans="9:256" s="160" customFormat="1" ht="12.75" x14ac:dyDescent="0.2"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1"/>
      <c r="BY92" s="161"/>
      <c r="BZ92" s="161"/>
      <c r="CA92" s="161"/>
      <c r="CB92" s="161"/>
      <c r="CC92" s="161"/>
      <c r="CD92" s="161"/>
      <c r="CE92" s="161"/>
      <c r="CF92" s="161"/>
      <c r="CG92" s="161"/>
      <c r="CH92" s="161"/>
      <c r="CI92" s="161"/>
      <c r="CJ92" s="161"/>
      <c r="CK92" s="161"/>
      <c r="CL92" s="161"/>
      <c r="CM92" s="161"/>
      <c r="CN92" s="161"/>
      <c r="CO92" s="161"/>
      <c r="CP92" s="161"/>
      <c r="CQ92" s="161"/>
      <c r="CR92" s="161"/>
      <c r="CS92" s="161"/>
      <c r="CT92" s="161"/>
      <c r="CU92" s="161"/>
      <c r="CV92" s="161"/>
      <c r="CW92" s="161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1"/>
      <c r="DJ92" s="161"/>
      <c r="DK92" s="161"/>
      <c r="DL92" s="161"/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1"/>
      <c r="EC92" s="161"/>
      <c r="ED92" s="161"/>
      <c r="EE92" s="161"/>
      <c r="EF92" s="161"/>
      <c r="EG92" s="161"/>
      <c r="EH92" s="161"/>
      <c r="EI92" s="161"/>
      <c r="EJ92" s="161"/>
      <c r="EK92" s="161"/>
      <c r="EL92" s="161"/>
      <c r="EM92" s="161"/>
      <c r="EN92" s="161"/>
      <c r="EO92" s="161"/>
      <c r="EP92" s="161"/>
      <c r="EQ92" s="161"/>
      <c r="ER92" s="161"/>
      <c r="ES92" s="161"/>
      <c r="ET92" s="161"/>
      <c r="EU92" s="161"/>
      <c r="EV92" s="161"/>
      <c r="EW92" s="161"/>
      <c r="EX92" s="161"/>
      <c r="EY92" s="161"/>
      <c r="EZ92" s="161"/>
      <c r="FA92" s="161"/>
      <c r="FB92" s="161"/>
      <c r="FC92" s="161"/>
      <c r="FD92" s="161"/>
      <c r="FE92" s="161"/>
      <c r="FF92" s="161"/>
      <c r="FG92" s="161"/>
      <c r="FH92" s="161"/>
      <c r="FI92" s="161"/>
      <c r="FJ92" s="161"/>
      <c r="FK92" s="161"/>
      <c r="FL92" s="161"/>
      <c r="FM92" s="161"/>
      <c r="FN92" s="161"/>
      <c r="FO92" s="161"/>
      <c r="FP92" s="161"/>
      <c r="FQ92" s="161"/>
      <c r="FR92" s="161"/>
      <c r="FS92" s="161"/>
      <c r="FT92" s="161"/>
      <c r="FU92" s="161"/>
      <c r="FV92" s="161"/>
      <c r="FW92" s="161"/>
      <c r="FX92" s="161"/>
      <c r="FY92" s="161"/>
      <c r="FZ92" s="161"/>
      <c r="GA92" s="161"/>
      <c r="GB92" s="161"/>
      <c r="GC92" s="161"/>
      <c r="GD92" s="161"/>
      <c r="GE92" s="161"/>
      <c r="GF92" s="161"/>
      <c r="GG92" s="161"/>
      <c r="GH92" s="161"/>
      <c r="GI92" s="161"/>
      <c r="GJ92" s="161"/>
      <c r="GK92" s="161"/>
      <c r="GL92" s="161"/>
      <c r="GM92" s="161"/>
      <c r="GN92" s="161"/>
      <c r="GO92" s="161"/>
      <c r="GP92" s="161"/>
      <c r="GQ92" s="161"/>
      <c r="GR92" s="161"/>
      <c r="GS92" s="161"/>
      <c r="GT92" s="161"/>
      <c r="GU92" s="161"/>
      <c r="GV92" s="161"/>
      <c r="GW92" s="161"/>
      <c r="GX92" s="161"/>
      <c r="GY92" s="161"/>
      <c r="GZ92" s="161"/>
      <c r="HA92" s="161"/>
      <c r="HB92" s="161"/>
      <c r="HC92" s="161"/>
      <c r="HD92" s="161"/>
      <c r="HE92" s="161"/>
      <c r="HF92" s="161"/>
      <c r="HG92" s="161"/>
      <c r="HH92" s="161"/>
      <c r="HI92" s="161"/>
      <c r="HJ92" s="161"/>
      <c r="HK92" s="161"/>
      <c r="HL92" s="161"/>
      <c r="HM92" s="161"/>
      <c r="HN92" s="161"/>
      <c r="HO92" s="161"/>
      <c r="HP92" s="161"/>
      <c r="HQ92" s="161"/>
      <c r="HR92" s="161"/>
      <c r="HS92" s="161"/>
      <c r="HT92" s="161"/>
      <c r="HU92" s="161"/>
      <c r="HV92" s="161"/>
      <c r="HW92" s="161"/>
      <c r="HX92" s="161"/>
      <c r="HY92" s="161"/>
      <c r="HZ92" s="161"/>
      <c r="IA92" s="161"/>
      <c r="IB92" s="161"/>
      <c r="IC92" s="161"/>
      <c r="ID92" s="161"/>
      <c r="IE92" s="161"/>
      <c r="IF92" s="161"/>
      <c r="IG92" s="161"/>
      <c r="IH92" s="161"/>
      <c r="II92" s="161"/>
      <c r="IJ92" s="161"/>
      <c r="IK92" s="161"/>
      <c r="IL92" s="161"/>
      <c r="IM92" s="161"/>
      <c r="IN92" s="161"/>
      <c r="IO92" s="161"/>
      <c r="IP92" s="161"/>
      <c r="IQ92" s="161"/>
      <c r="IR92" s="161"/>
      <c r="IS92" s="161"/>
      <c r="IT92" s="161"/>
      <c r="IU92" s="161"/>
      <c r="IV92" s="161"/>
    </row>
    <row r="93" spans="9:256" s="160" customFormat="1" ht="12.75" x14ac:dyDescent="0.2"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161"/>
      <c r="CO93" s="161"/>
      <c r="CP93" s="161"/>
      <c r="CQ93" s="161"/>
      <c r="CR93" s="161"/>
      <c r="CS93" s="161"/>
      <c r="CT93" s="161"/>
      <c r="CU93" s="161"/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161"/>
      <c r="GG93" s="161"/>
      <c r="GH93" s="161"/>
      <c r="GI93" s="161"/>
      <c r="GJ93" s="161"/>
      <c r="GK93" s="161"/>
      <c r="GL93" s="161"/>
      <c r="GM93" s="161"/>
      <c r="GN93" s="161"/>
      <c r="GO93" s="161"/>
      <c r="GP93" s="161"/>
      <c r="GQ93" s="161"/>
      <c r="GR93" s="161"/>
      <c r="GS93" s="161"/>
      <c r="GT93" s="161"/>
      <c r="GU93" s="161"/>
      <c r="GV93" s="161"/>
      <c r="GW93" s="161"/>
      <c r="GX93" s="161"/>
      <c r="GY93" s="161"/>
      <c r="GZ93" s="161"/>
      <c r="HA93" s="161"/>
      <c r="HB93" s="161"/>
      <c r="HC93" s="161"/>
      <c r="HD93" s="161"/>
      <c r="HE93" s="161"/>
      <c r="HF93" s="161"/>
      <c r="HG93" s="161"/>
      <c r="HH93" s="161"/>
      <c r="HI93" s="161"/>
      <c r="HJ93" s="161"/>
      <c r="HK93" s="161"/>
      <c r="HL93" s="161"/>
      <c r="HM93" s="161"/>
      <c r="HN93" s="161"/>
      <c r="HO93" s="161"/>
      <c r="HP93" s="161"/>
      <c r="HQ93" s="161"/>
      <c r="HR93" s="161"/>
      <c r="HS93" s="161"/>
      <c r="HT93" s="161"/>
      <c r="HU93" s="161"/>
      <c r="HV93" s="161"/>
      <c r="HW93" s="161"/>
      <c r="HX93" s="161"/>
      <c r="HY93" s="161"/>
      <c r="HZ93" s="161"/>
      <c r="IA93" s="161"/>
      <c r="IB93" s="161"/>
      <c r="IC93" s="161"/>
      <c r="ID93" s="161"/>
      <c r="IE93" s="161"/>
      <c r="IF93" s="161"/>
      <c r="IG93" s="161"/>
      <c r="IH93" s="161"/>
      <c r="II93" s="161"/>
      <c r="IJ93" s="161"/>
      <c r="IK93" s="161"/>
      <c r="IL93" s="161"/>
      <c r="IM93" s="161"/>
      <c r="IN93" s="161"/>
      <c r="IO93" s="161"/>
      <c r="IP93" s="161"/>
      <c r="IQ93" s="161"/>
      <c r="IR93" s="161"/>
      <c r="IS93" s="161"/>
      <c r="IT93" s="161"/>
      <c r="IU93" s="161"/>
      <c r="IV93" s="161"/>
    </row>
    <row r="94" spans="9:256" s="160" customFormat="1" ht="12.75" x14ac:dyDescent="0.2"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161"/>
      <c r="GG94" s="161"/>
      <c r="GH94" s="161"/>
      <c r="GI94" s="161"/>
      <c r="GJ94" s="161"/>
      <c r="GK94" s="161"/>
      <c r="GL94" s="161"/>
      <c r="GM94" s="161"/>
      <c r="GN94" s="161"/>
      <c r="GO94" s="161"/>
      <c r="GP94" s="161"/>
      <c r="GQ94" s="161"/>
      <c r="GR94" s="161"/>
      <c r="GS94" s="161"/>
      <c r="GT94" s="161"/>
      <c r="GU94" s="161"/>
      <c r="GV94" s="161"/>
      <c r="GW94" s="161"/>
      <c r="GX94" s="161"/>
      <c r="GY94" s="161"/>
      <c r="GZ94" s="161"/>
      <c r="HA94" s="161"/>
      <c r="HB94" s="161"/>
      <c r="HC94" s="161"/>
      <c r="HD94" s="161"/>
      <c r="HE94" s="161"/>
      <c r="HF94" s="161"/>
      <c r="HG94" s="161"/>
      <c r="HH94" s="161"/>
      <c r="HI94" s="161"/>
      <c r="HJ94" s="161"/>
      <c r="HK94" s="161"/>
      <c r="HL94" s="161"/>
      <c r="HM94" s="161"/>
      <c r="HN94" s="161"/>
      <c r="HO94" s="161"/>
      <c r="HP94" s="161"/>
      <c r="HQ94" s="161"/>
      <c r="HR94" s="161"/>
      <c r="HS94" s="161"/>
      <c r="HT94" s="161"/>
      <c r="HU94" s="161"/>
      <c r="HV94" s="161"/>
      <c r="HW94" s="161"/>
      <c r="HX94" s="161"/>
      <c r="HY94" s="161"/>
      <c r="HZ94" s="161"/>
      <c r="IA94" s="161"/>
      <c r="IB94" s="161"/>
      <c r="IC94" s="161"/>
      <c r="ID94" s="161"/>
      <c r="IE94" s="161"/>
      <c r="IF94" s="161"/>
      <c r="IG94" s="161"/>
      <c r="IH94" s="161"/>
      <c r="II94" s="161"/>
      <c r="IJ94" s="161"/>
      <c r="IK94" s="161"/>
      <c r="IL94" s="161"/>
      <c r="IM94" s="161"/>
      <c r="IN94" s="161"/>
      <c r="IO94" s="161"/>
      <c r="IP94" s="161"/>
      <c r="IQ94" s="161"/>
      <c r="IR94" s="161"/>
      <c r="IS94" s="161"/>
      <c r="IT94" s="161"/>
      <c r="IU94" s="161"/>
      <c r="IV94" s="161"/>
    </row>
    <row r="95" spans="9:256" s="160" customFormat="1" ht="12.75" x14ac:dyDescent="0.2"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161"/>
      <c r="GG95" s="161"/>
      <c r="GH95" s="161"/>
      <c r="GI95" s="161"/>
      <c r="GJ95" s="161"/>
      <c r="GK95" s="161"/>
      <c r="GL95" s="161"/>
      <c r="GM95" s="161"/>
      <c r="GN95" s="161"/>
      <c r="GO95" s="161"/>
      <c r="GP95" s="161"/>
      <c r="GQ95" s="161"/>
      <c r="GR95" s="161"/>
      <c r="GS95" s="161"/>
      <c r="GT95" s="161"/>
      <c r="GU95" s="161"/>
      <c r="GV95" s="161"/>
      <c r="GW95" s="161"/>
      <c r="GX95" s="161"/>
      <c r="GY95" s="161"/>
      <c r="GZ95" s="161"/>
      <c r="HA95" s="161"/>
      <c r="HB95" s="161"/>
      <c r="HC95" s="161"/>
      <c r="HD95" s="161"/>
      <c r="HE95" s="161"/>
      <c r="HF95" s="161"/>
      <c r="HG95" s="161"/>
      <c r="HH95" s="161"/>
      <c r="HI95" s="161"/>
      <c r="HJ95" s="161"/>
      <c r="HK95" s="161"/>
      <c r="HL95" s="161"/>
      <c r="HM95" s="161"/>
      <c r="HN95" s="161"/>
      <c r="HO95" s="161"/>
      <c r="HP95" s="161"/>
      <c r="HQ95" s="161"/>
      <c r="HR95" s="161"/>
      <c r="HS95" s="161"/>
      <c r="HT95" s="161"/>
      <c r="HU95" s="161"/>
      <c r="HV95" s="161"/>
      <c r="HW95" s="161"/>
      <c r="HX95" s="161"/>
      <c r="HY95" s="161"/>
      <c r="HZ95" s="161"/>
      <c r="IA95" s="161"/>
      <c r="IB95" s="161"/>
      <c r="IC95" s="161"/>
      <c r="ID95" s="161"/>
      <c r="IE95" s="161"/>
      <c r="IF95" s="161"/>
      <c r="IG95" s="161"/>
      <c r="IH95" s="161"/>
      <c r="II95" s="161"/>
      <c r="IJ95" s="161"/>
      <c r="IK95" s="161"/>
      <c r="IL95" s="161"/>
      <c r="IM95" s="161"/>
      <c r="IN95" s="161"/>
      <c r="IO95" s="161"/>
      <c r="IP95" s="161"/>
      <c r="IQ95" s="161"/>
      <c r="IR95" s="161"/>
      <c r="IS95" s="161"/>
      <c r="IT95" s="161"/>
      <c r="IU95" s="161"/>
      <c r="IV95" s="161"/>
    </row>
    <row r="96" spans="9:256" s="160" customFormat="1" ht="12.75" x14ac:dyDescent="0.2"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61"/>
      <c r="CO96" s="161"/>
      <c r="CP96" s="161"/>
      <c r="CQ96" s="161"/>
      <c r="CR96" s="161"/>
      <c r="CS96" s="161"/>
      <c r="CT96" s="161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161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  <c r="FD96" s="161"/>
      <c r="FE96" s="161"/>
      <c r="FF96" s="161"/>
      <c r="FG96" s="161"/>
      <c r="FH96" s="161"/>
      <c r="FI96" s="161"/>
      <c r="FJ96" s="161"/>
      <c r="FK96" s="161"/>
      <c r="FL96" s="161"/>
      <c r="FM96" s="161"/>
      <c r="FN96" s="161"/>
      <c r="FO96" s="161"/>
      <c r="FP96" s="161"/>
      <c r="FQ96" s="161"/>
      <c r="FR96" s="161"/>
      <c r="FS96" s="161"/>
      <c r="FT96" s="161"/>
      <c r="FU96" s="161"/>
      <c r="FV96" s="161"/>
      <c r="FW96" s="161"/>
      <c r="FX96" s="161"/>
      <c r="FY96" s="161"/>
      <c r="FZ96" s="161"/>
      <c r="GA96" s="161"/>
      <c r="GB96" s="161"/>
      <c r="GC96" s="161"/>
      <c r="GD96" s="161"/>
      <c r="GE96" s="161"/>
      <c r="GF96" s="161"/>
      <c r="GG96" s="161"/>
      <c r="GH96" s="161"/>
      <c r="GI96" s="161"/>
      <c r="GJ96" s="161"/>
      <c r="GK96" s="161"/>
      <c r="GL96" s="161"/>
      <c r="GM96" s="161"/>
      <c r="GN96" s="161"/>
      <c r="GO96" s="161"/>
      <c r="GP96" s="161"/>
      <c r="GQ96" s="161"/>
      <c r="GR96" s="161"/>
      <c r="GS96" s="161"/>
      <c r="GT96" s="161"/>
      <c r="GU96" s="161"/>
      <c r="GV96" s="161"/>
      <c r="GW96" s="161"/>
      <c r="GX96" s="161"/>
      <c r="GY96" s="161"/>
      <c r="GZ96" s="161"/>
      <c r="HA96" s="161"/>
      <c r="HB96" s="161"/>
      <c r="HC96" s="161"/>
      <c r="HD96" s="161"/>
      <c r="HE96" s="161"/>
      <c r="HF96" s="161"/>
      <c r="HG96" s="161"/>
      <c r="HH96" s="161"/>
      <c r="HI96" s="161"/>
      <c r="HJ96" s="161"/>
      <c r="HK96" s="161"/>
      <c r="HL96" s="161"/>
      <c r="HM96" s="161"/>
      <c r="HN96" s="161"/>
      <c r="HO96" s="161"/>
      <c r="HP96" s="161"/>
      <c r="HQ96" s="161"/>
      <c r="HR96" s="161"/>
      <c r="HS96" s="161"/>
      <c r="HT96" s="161"/>
      <c r="HU96" s="161"/>
      <c r="HV96" s="161"/>
      <c r="HW96" s="161"/>
      <c r="HX96" s="161"/>
      <c r="HY96" s="161"/>
      <c r="HZ96" s="161"/>
      <c r="IA96" s="161"/>
      <c r="IB96" s="161"/>
      <c r="IC96" s="161"/>
      <c r="ID96" s="161"/>
      <c r="IE96" s="161"/>
      <c r="IF96" s="161"/>
      <c r="IG96" s="161"/>
      <c r="IH96" s="161"/>
      <c r="II96" s="161"/>
      <c r="IJ96" s="161"/>
      <c r="IK96" s="161"/>
      <c r="IL96" s="161"/>
      <c r="IM96" s="161"/>
      <c r="IN96" s="161"/>
      <c r="IO96" s="161"/>
      <c r="IP96" s="161"/>
      <c r="IQ96" s="161"/>
      <c r="IR96" s="161"/>
      <c r="IS96" s="161"/>
      <c r="IT96" s="161"/>
      <c r="IU96" s="161"/>
      <c r="IV96" s="161"/>
    </row>
    <row r="97" spans="9:256" s="160" customFormat="1" ht="12.75" x14ac:dyDescent="0.2"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  <c r="IN97" s="161"/>
      <c r="IO97" s="161"/>
      <c r="IP97" s="161"/>
      <c r="IQ97" s="161"/>
      <c r="IR97" s="161"/>
      <c r="IS97" s="161"/>
      <c r="IT97" s="161"/>
      <c r="IU97" s="161"/>
      <c r="IV97" s="161"/>
    </row>
    <row r="98" spans="9:256" s="160" customFormat="1" ht="12.75" x14ac:dyDescent="0.2"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1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61"/>
      <c r="BY98" s="161"/>
      <c r="BZ98" s="161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61"/>
      <c r="CL98" s="161"/>
      <c r="CM98" s="161"/>
      <c r="CN98" s="161"/>
      <c r="CO98" s="161"/>
      <c r="CP98" s="161"/>
      <c r="CQ98" s="161"/>
      <c r="CR98" s="161"/>
      <c r="CS98" s="161"/>
      <c r="CT98" s="161"/>
      <c r="CU98" s="161"/>
      <c r="CV98" s="161"/>
      <c r="CW98" s="161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1"/>
      <c r="DJ98" s="161"/>
      <c r="DK98" s="161"/>
      <c r="DL98" s="161"/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1"/>
      <c r="EC98" s="161"/>
      <c r="ED98" s="161"/>
      <c r="EE98" s="161"/>
      <c r="EF98" s="161"/>
      <c r="EG98" s="161"/>
      <c r="EH98" s="161"/>
      <c r="EI98" s="161"/>
      <c r="EJ98" s="161"/>
      <c r="EK98" s="161"/>
      <c r="EL98" s="161"/>
      <c r="EM98" s="161"/>
      <c r="EN98" s="161"/>
      <c r="EO98" s="161"/>
      <c r="EP98" s="161"/>
      <c r="EQ98" s="161"/>
      <c r="ER98" s="161"/>
      <c r="ES98" s="161"/>
      <c r="ET98" s="161"/>
      <c r="EU98" s="161"/>
      <c r="EV98" s="161"/>
      <c r="EW98" s="161"/>
      <c r="EX98" s="161"/>
      <c r="EY98" s="161"/>
      <c r="EZ98" s="161"/>
      <c r="FA98" s="161"/>
      <c r="FB98" s="161"/>
      <c r="FC98" s="161"/>
      <c r="FD98" s="161"/>
      <c r="FE98" s="161"/>
      <c r="FF98" s="161"/>
      <c r="FG98" s="161"/>
      <c r="FH98" s="161"/>
      <c r="FI98" s="161"/>
      <c r="FJ98" s="161"/>
      <c r="FK98" s="161"/>
      <c r="FL98" s="161"/>
      <c r="FM98" s="161"/>
      <c r="FN98" s="161"/>
      <c r="FO98" s="161"/>
      <c r="FP98" s="161"/>
      <c r="FQ98" s="161"/>
      <c r="FR98" s="161"/>
      <c r="FS98" s="161"/>
      <c r="FT98" s="161"/>
      <c r="FU98" s="161"/>
      <c r="FV98" s="161"/>
      <c r="FW98" s="161"/>
      <c r="FX98" s="161"/>
      <c r="FY98" s="161"/>
      <c r="FZ98" s="161"/>
      <c r="GA98" s="161"/>
      <c r="GB98" s="161"/>
      <c r="GC98" s="161"/>
      <c r="GD98" s="161"/>
      <c r="GE98" s="161"/>
      <c r="GF98" s="161"/>
      <c r="GG98" s="161"/>
      <c r="GH98" s="161"/>
      <c r="GI98" s="161"/>
      <c r="GJ98" s="161"/>
      <c r="GK98" s="161"/>
      <c r="GL98" s="161"/>
      <c r="GM98" s="161"/>
      <c r="GN98" s="161"/>
      <c r="GO98" s="161"/>
      <c r="GP98" s="161"/>
      <c r="GQ98" s="161"/>
      <c r="GR98" s="161"/>
      <c r="GS98" s="161"/>
      <c r="GT98" s="161"/>
      <c r="GU98" s="161"/>
      <c r="GV98" s="161"/>
      <c r="GW98" s="161"/>
      <c r="GX98" s="161"/>
      <c r="GY98" s="161"/>
      <c r="GZ98" s="161"/>
      <c r="HA98" s="161"/>
      <c r="HB98" s="161"/>
      <c r="HC98" s="161"/>
      <c r="HD98" s="161"/>
      <c r="HE98" s="161"/>
      <c r="HF98" s="161"/>
      <c r="HG98" s="161"/>
      <c r="HH98" s="161"/>
      <c r="HI98" s="161"/>
      <c r="HJ98" s="161"/>
      <c r="HK98" s="161"/>
      <c r="HL98" s="161"/>
      <c r="HM98" s="161"/>
      <c r="HN98" s="161"/>
      <c r="HO98" s="161"/>
      <c r="HP98" s="161"/>
      <c r="HQ98" s="161"/>
      <c r="HR98" s="161"/>
      <c r="HS98" s="161"/>
      <c r="HT98" s="161"/>
      <c r="HU98" s="161"/>
      <c r="HV98" s="161"/>
      <c r="HW98" s="161"/>
      <c r="HX98" s="161"/>
      <c r="HY98" s="161"/>
      <c r="HZ98" s="161"/>
      <c r="IA98" s="161"/>
      <c r="IB98" s="161"/>
      <c r="IC98" s="161"/>
      <c r="ID98" s="161"/>
      <c r="IE98" s="161"/>
      <c r="IF98" s="161"/>
      <c r="IG98" s="161"/>
      <c r="IH98" s="161"/>
      <c r="II98" s="161"/>
      <c r="IJ98" s="161"/>
      <c r="IK98" s="161"/>
      <c r="IL98" s="161"/>
      <c r="IM98" s="161"/>
      <c r="IN98" s="161"/>
      <c r="IO98" s="161"/>
      <c r="IP98" s="161"/>
      <c r="IQ98" s="161"/>
      <c r="IR98" s="161"/>
      <c r="IS98" s="161"/>
      <c r="IT98" s="161"/>
      <c r="IU98" s="161"/>
      <c r="IV98" s="161"/>
    </row>
    <row r="99" spans="9:256" s="160" customFormat="1" ht="12.75" x14ac:dyDescent="0.2"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  <c r="IN99" s="161"/>
      <c r="IO99" s="161"/>
      <c r="IP99" s="161"/>
      <c r="IQ99" s="161"/>
      <c r="IR99" s="161"/>
      <c r="IS99" s="161"/>
      <c r="IT99" s="161"/>
      <c r="IU99" s="161"/>
      <c r="IV99" s="161"/>
    </row>
    <row r="100" spans="9:256" s="160" customFormat="1" ht="12.75" x14ac:dyDescent="0.2"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1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61"/>
      <c r="BY100" s="161"/>
      <c r="BZ100" s="161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161"/>
      <c r="CU100" s="161"/>
      <c r="CV100" s="161"/>
      <c r="CW100" s="161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1"/>
      <c r="DJ100" s="161"/>
      <c r="DK100" s="161"/>
      <c r="DL100" s="161"/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1"/>
      <c r="EC100" s="161"/>
      <c r="ED100" s="161"/>
      <c r="EE100" s="161"/>
      <c r="EF100" s="161"/>
      <c r="EG100" s="161"/>
      <c r="EH100" s="161"/>
      <c r="EI100" s="161"/>
      <c r="EJ100" s="161"/>
      <c r="EK100" s="161"/>
      <c r="EL100" s="161"/>
      <c r="EM100" s="161"/>
      <c r="EN100" s="161"/>
      <c r="EO100" s="161"/>
      <c r="EP100" s="161"/>
      <c r="EQ100" s="161"/>
      <c r="ER100" s="161"/>
      <c r="ES100" s="161"/>
      <c r="ET100" s="161"/>
      <c r="EU100" s="161"/>
      <c r="EV100" s="161"/>
      <c r="EW100" s="161"/>
      <c r="EX100" s="161"/>
      <c r="EY100" s="161"/>
      <c r="EZ100" s="161"/>
      <c r="FA100" s="161"/>
      <c r="FB100" s="161"/>
      <c r="FC100" s="161"/>
      <c r="FD100" s="161"/>
      <c r="FE100" s="161"/>
      <c r="FF100" s="161"/>
      <c r="FG100" s="161"/>
      <c r="FH100" s="161"/>
      <c r="FI100" s="161"/>
      <c r="FJ100" s="161"/>
      <c r="FK100" s="161"/>
      <c r="FL100" s="161"/>
      <c r="FM100" s="161"/>
      <c r="FN100" s="161"/>
      <c r="FO100" s="161"/>
      <c r="FP100" s="161"/>
      <c r="FQ100" s="161"/>
      <c r="FR100" s="161"/>
      <c r="FS100" s="161"/>
      <c r="FT100" s="161"/>
      <c r="FU100" s="161"/>
      <c r="FV100" s="161"/>
      <c r="FW100" s="161"/>
      <c r="FX100" s="161"/>
      <c r="FY100" s="161"/>
      <c r="FZ100" s="161"/>
      <c r="GA100" s="161"/>
      <c r="GB100" s="161"/>
      <c r="GC100" s="161"/>
      <c r="GD100" s="161"/>
      <c r="GE100" s="161"/>
      <c r="GF100" s="161"/>
      <c r="GG100" s="161"/>
      <c r="GH100" s="161"/>
      <c r="GI100" s="161"/>
      <c r="GJ100" s="161"/>
      <c r="GK100" s="161"/>
      <c r="GL100" s="161"/>
      <c r="GM100" s="161"/>
      <c r="GN100" s="161"/>
      <c r="GO100" s="161"/>
      <c r="GP100" s="161"/>
      <c r="GQ100" s="161"/>
      <c r="GR100" s="161"/>
      <c r="GS100" s="161"/>
      <c r="GT100" s="161"/>
      <c r="GU100" s="161"/>
      <c r="GV100" s="161"/>
      <c r="GW100" s="161"/>
      <c r="GX100" s="161"/>
      <c r="GY100" s="161"/>
      <c r="GZ100" s="161"/>
      <c r="HA100" s="161"/>
      <c r="HB100" s="161"/>
      <c r="HC100" s="161"/>
      <c r="HD100" s="161"/>
      <c r="HE100" s="161"/>
      <c r="HF100" s="161"/>
      <c r="HG100" s="161"/>
      <c r="HH100" s="161"/>
      <c r="HI100" s="161"/>
      <c r="HJ100" s="161"/>
      <c r="HK100" s="161"/>
      <c r="HL100" s="161"/>
      <c r="HM100" s="161"/>
      <c r="HN100" s="161"/>
      <c r="HO100" s="161"/>
      <c r="HP100" s="161"/>
      <c r="HQ100" s="161"/>
      <c r="HR100" s="161"/>
      <c r="HS100" s="161"/>
      <c r="HT100" s="161"/>
      <c r="HU100" s="161"/>
      <c r="HV100" s="161"/>
      <c r="HW100" s="161"/>
      <c r="HX100" s="161"/>
      <c r="HY100" s="161"/>
      <c r="HZ100" s="161"/>
      <c r="IA100" s="161"/>
      <c r="IB100" s="161"/>
      <c r="IC100" s="161"/>
      <c r="ID100" s="161"/>
      <c r="IE100" s="161"/>
      <c r="IF100" s="161"/>
      <c r="IG100" s="161"/>
      <c r="IH100" s="161"/>
      <c r="II100" s="161"/>
      <c r="IJ100" s="161"/>
      <c r="IK100" s="161"/>
      <c r="IL100" s="161"/>
      <c r="IM100" s="161"/>
      <c r="IN100" s="161"/>
      <c r="IO100" s="161"/>
      <c r="IP100" s="161"/>
      <c r="IQ100" s="161"/>
      <c r="IR100" s="161"/>
      <c r="IS100" s="161"/>
      <c r="IT100" s="161"/>
      <c r="IU100" s="161"/>
      <c r="IV100" s="161"/>
    </row>
    <row r="101" spans="9:256" s="160" customFormat="1" ht="12.75" x14ac:dyDescent="0.2"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  <c r="CC101" s="161"/>
      <c r="CD101" s="161"/>
      <c r="CE101" s="161"/>
      <c r="CF101" s="161"/>
      <c r="CG101" s="161"/>
      <c r="CH101" s="161"/>
      <c r="CI101" s="161"/>
      <c r="CJ101" s="161"/>
      <c r="CK101" s="161"/>
      <c r="CL101" s="161"/>
      <c r="CM101" s="161"/>
      <c r="CN101" s="161"/>
      <c r="CO101" s="161"/>
      <c r="CP101" s="161"/>
      <c r="CQ101" s="161"/>
      <c r="CR101" s="161"/>
      <c r="CS101" s="161"/>
      <c r="CT101" s="161"/>
      <c r="CU101" s="161"/>
      <c r="CV101" s="161"/>
      <c r="CW101" s="161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1"/>
      <c r="DJ101" s="161"/>
      <c r="DK101" s="161"/>
      <c r="DL101" s="161"/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1"/>
      <c r="EC101" s="161"/>
      <c r="ED101" s="161"/>
      <c r="EE101" s="161"/>
      <c r="EF101" s="161"/>
      <c r="EG101" s="161"/>
      <c r="EH101" s="161"/>
      <c r="EI101" s="161"/>
      <c r="EJ101" s="161"/>
      <c r="EK101" s="161"/>
      <c r="EL101" s="161"/>
      <c r="EM101" s="161"/>
      <c r="EN101" s="161"/>
      <c r="EO101" s="161"/>
      <c r="EP101" s="161"/>
      <c r="EQ101" s="161"/>
      <c r="ER101" s="161"/>
      <c r="ES101" s="161"/>
      <c r="ET101" s="161"/>
      <c r="EU101" s="161"/>
      <c r="EV101" s="161"/>
      <c r="EW101" s="161"/>
      <c r="EX101" s="161"/>
      <c r="EY101" s="161"/>
      <c r="EZ101" s="161"/>
      <c r="FA101" s="161"/>
      <c r="FB101" s="161"/>
      <c r="FC101" s="161"/>
      <c r="FD101" s="161"/>
      <c r="FE101" s="161"/>
      <c r="FF101" s="161"/>
      <c r="FG101" s="161"/>
      <c r="FH101" s="161"/>
      <c r="FI101" s="161"/>
      <c r="FJ101" s="161"/>
      <c r="FK101" s="161"/>
      <c r="FL101" s="161"/>
      <c r="FM101" s="161"/>
      <c r="FN101" s="161"/>
      <c r="FO101" s="161"/>
      <c r="FP101" s="161"/>
      <c r="FQ101" s="161"/>
      <c r="FR101" s="161"/>
      <c r="FS101" s="161"/>
      <c r="FT101" s="161"/>
      <c r="FU101" s="161"/>
      <c r="FV101" s="161"/>
      <c r="FW101" s="161"/>
      <c r="FX101" s="161"/>
      <c r="FY101" s="161"/>
      <c r="FZ101" s="161"/>
      <c r="GA101" s="161"/>
      <c r="GB101" s="161"/>
      <c r="GC101" s="161"/>
      <c r="GD101" s="161"/>
      <c r="GE101" s="161"/>
      <c r="GF101" s="161"/>
      <c r="GG101" s="161"/>
      <c r="GH101" s="161"/>
      <c r="GI101" s="161"/>
      <c r="GJ101" s="161"/>
      <c r="GK101" s="161"/>
      <c r="GL101" s="161"/>
      <c r="GM101" s="161"/>
      <c r="GN101" s="161"/>
      <c r="GO101" s="161"/>
      <c r="GP101" s="161"/>
      <c r="GQ101" s="161"/>
      <c r="GR101" s="161"/>
      <c r="GS101" s="161"/>
      <c r="GT101" s="161"/>
      <c r="GU101" s="161"/>
      <c r="GV101" s="161"/>
      <c r="GW101" s="161"/>
      <c r="GX101" s="161"/>
      <c r="GY101" s="161"/>
      <c r="GZ101" s="161"/>
      <c r="HA101" s="161"/>
      <c r="HB101" s="161"/>
      <c r="HC101" s="161"/>
      <c r="HD101" s="161"/>
      <c r="HE101" s="161"/>
      <c r="HF101" s="161"/>
      <c r="HG101" s="161"/>
      <c r="HH101" s="161"/>
      <c r="HI101" s="161"/>
      <c r="HJ101" s="161"/>
      <c r="HK101" s="161"/>
      <c r="HL101" s="161"/>
      <c r="HM101" s="161"/>
      <c r="HN101" s="161"/>
      <c r="HO101" s="161"/>
      <c r="HP101" s="161"/>
      <c r="HQ101" s="161"/>
      <c r="HR101" s="161"/>
      <c r="HS101" s="161"/>
      <c r="HT101" s="161"/>
      <c r="HU101" s="161"/>
      <c r="HV101" s="161"/>
      <c r="HW101" s="161"/>
      <c r="HX101" s="161"/>
      <c r="HY101" s="161"/>
      <c r="HZ101" s="161"/>
      <c r="IA101" s="161"/>
      <c r="IB101" s="161"/>
      <c r="IC101" s="161"/>
      <c r="ID101" s="161"/>
      <c r="IE101" s="161"/>
      <c r="IF101" s="161"/>
      <c r="IG101" s="161"/>
      <c r="IH101" s="161"/>
      <c r="II101" s="161"/>
      <c r="IJ101" s="161"/>
      <c r="IK101" s="161"/>
      <c r="IL101" s="161"/>
      <c r="IM101" s="161"/>
      <c r="IN101" s="161"/>
      <c r="IO101" s="161"/>
      <c r="IP101" s="161"/>
      <c r="IQ101" s="161"/>
      <c r="IR101" s="161"/>
      <c r="IS101" s="161"/>
      <c r="IT101" s="161"/>
      <c r="IU101" s="161"/>
      <c r="IV101" s="161"/>
    </row>
    <row r="102" spans="9:256" s="160" customFormat="1" ht="12.75" x14ac:dyDescent="0.2"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1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61"/>
      <c r="BY102" s="161"/>
      <c r="BZ102" s="161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61"/>
      <c r="CL102" s="161"/>
      <c r="CM102" s="161"/>
      <c r="CN102" s="161"/>
      <c r="CO102" s="161"/>
      <c r="CP102" s="161"/>
      <c r="CQ102" s="161"/>
      <c r="CR102" s="161"/>
      <c r="CS102" s="161"/>
      <c r="CT102" s="161"/>
      <c r="CU102" s="161"/>
      <c r="CV102" s="161"/>
      <c r="CW102" s="161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1"/>
      <c r="DJ102" s="161"/>
      <c r="DK102" s="161"/>
      <c r="DL102" s="161"/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1"/>
      <c r="EC102" s="161"/>
      <c r="ED102" s="161"/>
      <c r="EE102" s="161"/>
      <c r="EF102" s="161"/>
      <c r="EG102" s="161"/>
      <c r="EH102" s="161"/>
      <c r="EI102" s="161"/>
      <c r="EJ102" s="161"/>
      <c r="EK102" s="161"/>
      <c r="EL102" s="161"/>
      <c r="EM102" s="161"/>
      <c r="EN102" s="161"/>
      <c r="EO102" s="161"/>
      <c r="EP102" s="161"/>
      <c r="EQ102" s="161"/>
      <c r="ER102" s="161"/>
      <c r="ES102" s="161"/>
      <c r="ET102" s="161"/>
      <c r="EU102" s="161"/>
      <c r="EV102" s="161"/>
      <c r="EW102" s="161"/>
      <c r="EX102" s="161"/>
      <c r="EY102" s="161"/>
      <c r="EZ102" s="161"/>
      <c r="FA102" s="161"/>
      <c r="FB102" s="161"/>
      <c r="FC102" s="161"/>
      <c r="FD102" s="161"/>
      <c r="FE102" s="161"/>
      <c r="FF102" s="161"/>
      <c r="FG102" s="161"/>
      <c r="FH102" s="161"/>
      <c r="FI102" s="161"/>
      <c r="FJ102" s="161"/>
      <c r="FK102" s="161"/>
      <c r="FL102" s="161"/>
      <c r="FM102" s="161"/>
      <c r="FN102" s="161"/>
      <c r="FO102" s="161"/>
      <c r="FP102" s="161"/>
      <c r="FQ102" s="161"/>
      <c r="FR102" s="161"/>
      <c r="FS102" s="161"/>
      <c r="FT102" s="161"/>
      <c r="FU102" s="161"/>
      <c r="FV102" s="161"/>
      <c r="FW102" s="161"/>
      <c r="FX102" s="161"/>
      <c r="FY102" s="161"/>
      <c r="FZ102" s="161"/>
      <c r="GA102" s="161"/>
      <c r="GB102" s="161"/>
      <c r="GC102" s="161"/>
      <c r="GD102" s="161"/>
      <c r="GE102" s="161"/>
      <c r="GF102" s="161"/>
      <c r="GG102" s="161"/>
      <c r="GH102" s="161"/>
      <c r="GI102" s="161"/>
      <c r="GJ102" s="161"/>
      <c r="GK102" s="161"/>
      <c r="GL102" s="161"/>
      <c r="GM102" s="161"/>
      <c r="GN102" s="161"/>
      <c r="GO102" s="161"/>
      <c r="GP102" s="161"/>
      <c r="GQ102" s="161"/>
      <c r="GR102" s="161"/>
      <c r="GS102" s="161"/>
      <c r="GT102" s="161"/>
      <c r="GU102" s="161"/>
      <c r="GV102" s="161"/>
      <c r="GW102" s="161"/>
      <c r="GX102" s="161"/>
      <c r="GY102" s="161"/>
      <c r="GZ102" s="161"/>
      <c r="HA102" s="161"/>
      <c r="HB102" s="161"/>
      <c r="HC102" s="161"/>
      <c r="HD102" s="161"/>
      <c r="HE102" s="161"/>
      <c r="HF102" s="161"/>
      <c r="HG102" s="161"/>
      <c r="HH102" s="161"/>
      <c r="HI102" s="161"/>
      <c r="HJ102" s="161"/>
      <c r="HK102" s="161"/>
      <c r="HL102" s="161"/>
      <c r="HM102" s="161"/>
      <c r="HN102" s="161"/>
      <c r="HO102" s="161"/>
      <c r="HP102" s="161"/>
      <c r="HQ102" s="161"/>
      <c r="HR102" s="161"/>
      <c r="HS102" s="161"/>
      <c r="HT102" s="161"/>
      <c r="HU102" s="161"/>
      <c r="HV102" s="161"/>
      <c r="HW102" s="161"/>
      <c r="HX102" s="161"/>
      <c r="HY102" s="161"/>
      <c r="HZ102" s="161"/>
      <c r="IA102" s="161"/>
      <c r="IB102" s="161"/>
      <c r="IC102" s="161"/>
      <c r="ID102" s="161"/>
      <c r="IE102" s="161"/>
      <c r="IF102" s="161"/>
      <c r="IG102" s="161"/>
      <c r="IH102" s="161"/>
      <c r="II102" s="161"/>
      <c r="IJ102" s="161"/>
      <c r="IK102" s="161"/>
      <c r="IL102" s="161"/>
      <c r="IM102" s="161"/>
      <c r="IN102" s="161"/>
      <c r="IO102" s="161"/>
      <c r="IP102" s="161"/>
      <c r="IQ102" s="161"/>
      <c r="IR102" s="161"/>
      <c r="IS102" s="161"/>
      <c r="IT102" s="161"/>
      <c r="IU102" s="161"/>
      <c r="IV102" s="161"/>
    </row>
    <row r="103" spans="9:256" s="160" customFormat="1" ht="12.75" x14ac:dyDescent="0.2"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  <c r="IN103" s="161"/>
      <c r="IO103" s="161"/>
      <c r="IP103" s="161"/>
      <c r="IQ103" s="161"/>
      <c r="IR103" s="161"/>
      <c r="IS103" s="161"/>
      <c r="IT103" s="161"/>
      <c r="IU103" s="161"/>
      <c r="IV103" s="161"/>
    </row>
    <row r="104" spans="9:256" s="160" customFormat="1" ht="12.75" x14ac:dyDescent="0.2"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  <c r="GW104" s="161"/>
      <c r="GX104" s="161"/>
      <c r="GY104" s="161"/>
      <c r="GZ104" s="161"/>
      <c r="HA104" s="161"/>
      <c r="HB104" s="161"/>
      <c r="HC104" s="161"/>
      <c r="HD104" s="161"/>
      <c r="HE104" s="161"/>
      <c r="HF104" s="161"/>
      <c r="HG104" s="161"/>
      <c r="HH104" s="161"/>
      <c r="HI104" s="161"/>
      <c r="HJ104" s="161"/>
      <c r="HK104" s="161"/>
      <c r="HL104" s="161"/>
      <c r="HM104" s="161"/>
      <c r="HN104" s="161"/>
      <c r="HO104" s="161"/>
      <c r="HP104" s="161"/>
      <c r="HQ104" s="161"/>
      <c r="HR104" s="161"/>
      <c r="HS104" s="161"/>
      <c r="HT104" s="161"/>
      <c r="HU104" s="161"/>
      <c r="HV104" s="161"/>
      <c r="HW104" s="161"/>
      <c r="HX104" s="161"/>
      <c r="HY104" s="161"/>
      <c r="HZ104" s="161"/>
      <c r="IA104" s="161"/>
      <c r="IB104" s="161"/>
      <c r="IC104" s="161"/>
      <c r="ID104" s="161"/>
      <c r="IE104" s="161"/>
      <c r="IF104" s="161"/>
      <c r="IG104" s="161"/>
      <c r="IH104" s="161"/>
      <c r="II104" s="161"/>
      <c r="IJ104" s="161"/>
      <c r="IK104" s="161"/>
      <c r="IL104" s="161"/>
      <c r="IM104" s="161"/>
      <c r="IN104" s="161"/>
      <c r="IO104" s="161"/>
      <c r="IP104" s="161"/>
      <c r="IQ104" s="161"/>
      <c r="IR104" s="161"/>
      <c r="IS104" s="161"/>
      <c r="IT104" s="161"/>
      <c r="IU104" s="161"/>
      <c r="IV104" s="161"/>
    </row>
    <row r="105" spans="9:256" s="160" customFormat="1" ht="12.75" x14ac:dyDescent="0.2"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/>
      <c r="CE105" s="161"/>
      <c r="CF105" s="161"/>
      <c r="CG105" s="161"/>
      <c r="CH105" s="161"/>
      <c r="CI105" s="161"/>
      <c r="CJ105" s="161"/>
      <c r="CK105" s="161"/>
      <c r="CL105" s="161"/>
      <c r="CM105" s="161"/>
      <c r="CN105" s="161"/>
      <c r="CO105" s="161"/>
      <c r="CP105" s="161"/>
      <c r="CQ105" s="161"/>
      <c r="CR105" s="161"/>
      <c r="CS105" s="161"/>
      <c r="CT105" s="161"/>
      <c r="CU105" s="161"/>
      <c r="CV105" s="161"/>
      <c r="CW105" s="161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1"/>
      <c r="DJ105" s="161"/>
      <c r="DK105" s="161"/>
      <c r="DL105" s="161"/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1"/>
      <c r="EC105" s="161"/>
      <c r="ED105" s="161"/>
      <c r="EE105" s="161"/>
      <c r="EF105" s="161"/>
      <c r="EG105" s="161"/>
      <c r="EH105" s="161"/>
      <c r="EI105" s="161"/>
      <c r="EJ105" s="161"/>
      <c r="EK105" s="161"/>
      <c r="EL105" s="161"/>
      <c r="EM105" s="161"/>
      <c r="EN105" s="161"/>
      <c r="EO105" s="161"/>
      <c r="EP105" s="161"/>
      <c r="EQ105" s="161"/>
      <c r="ER105" s="161"/>
      <c r="ES105" s="161"/>
      <c r="ET105" s="161"/>
      <c r="EU105" s="161"/>
      <c r="EV105" s="161"/>
      <c r="EW105" s="161"/>
      <c r="EX105" s="161"/>
      <c r="EY105" s="161"/>
      <c r="EZ105" s="161"/>
      <c r="FA105" s="161"/>
      <c r="FB105" s="161"/>
      <c r="FC105" s="161"/>
      <c r="FD105" s="161"/>
      <c r="FE105" s="161"/>
      <c r="FF105" s="161"/>
      <c r="FG105" s="161"/>
      <c r="FH105" s="161"/>
      <c r="FI105" s="161"/>
      <c r="FJ105" s="161"/>
      <c r="FK105" s="161"/>
      <c r="FL105" s="161"/>
      <c r="FM105" s="161"/>
      <c r="FN105" s="161"/>
      <c r="FO105" s="161"/>
      <c r="FP105" s="161"/>
      <c r="FQ105" s="161"/>
      <c r="FR105" s="161"/>
      <c r="FS105" s="161"/>
      <c r="FT105" s="161"/>
      <c r="FU105" s="161"/>
      <c r="FV105" s="161"/>
      <c r="FW105" s="161"/>
      <c r="FX105" s="161"/>
      <c r="FY105" s="161"/>
      <c r="FZ105" s="161"/>
      <c r="GA105" s="161"/>
      <c r="GB105" s="161"/>
      <c r="GC105" s="161"/>
      <c r="GD105" s="161"/>
      <c r="GE105" s="161"/>
      <c r="GF105" s="161"/>
      <c r="GG105" s="161"/>
      <c r="GH105" s="161"/>
      <c r="GI105" s="161"/>
      <c r="GJ105" s="161"/>
      <c r="GK105" s="161"/>
      <c r="GL105" s="161"/>
      <c r="GM105" s="161"/>
      <c r="GN105" s="161"/>
      <c r="GO105" s="161"/>
      <c r="GP105" s="161"/>
      <c r="GQ105" s="161"/>
      <c r="GR105" s="161"/>
      <c r="GS105" s="161"/>
      <c r="GT105" s="161"/>
      <c r="GU105" s="161"/>
      <c r="GV105" s="161"/>
      <c r="GW105" s="161"/>
      <c r="GX105" s="161"/>
      <c r="GY105" s="161"/>
      <c r="GZ105" s="161"/>
      <c r="HA105" s="161"/>
      <c r="HB105" s="161"/>
      <c r="HC105" s="161"/>
      <c r="HD105" s="161"/>
      <c r="HE105" s="161"/>
      <c r="HF105" s="161"/>
      <c r="HG105" s="161"/>
      <c r="HH105" s="161"/>
      <c r="HI105" s="161"/>
      <c r="HJ105" s="161"/>
      <c r="HK105" s="161"/>
      <c r="HL105" s="161"/>
      <c r="HM105" s="161"/>
      <c r="HN105" s="161"/>
      <c r="HO105" s="161"/>
      <c r="HP105" s="161"/>
      <c r="HQ105" s="161"/>
      <c r="HR105" s="161"/>
      <c r="HS105" s="161"/>
      <c r="HT105" s="161"/>
      <c r="HU105" s="161"/>
      <c r="HV105" s="161"/>
      <c r="HW105" s="161"/>
      <c r="HX105" s="161"/>
      <c r="HY105" s="161"/>
      <c r="HZ105" s="161"/>
      <c r="IA105" s="161"/>
      <c r="IB105" s="161"/>
      <c r="IC105" s="161"/>
      <c r="ID105" s="161"/>
      <c r="IE105" s="161"/>
      <c r="IF105" s="161"/>
      <c r="IG105" s="161"/>
      <c r="IH105" s="161"/>
      <c r="II105" s="161"/>
      <c r="IJ105" s="161"/>
      <c r="IK105" s="161"/>
      <c r="IL105" s="161"/>
      <c r="IM105" s="161"/>
      <c r="IN105" s="161"/>
      <c r="IO105" s="161"/>
      <c r="IP105" s="161"/>
      <c r="IQ105" s="161"/>
      <c r="IR105" s="161"/>
      <c r="IS105" s="161"/>
      <c r="IT105" s="161"/>
      <c r="IU105" s="161"/>
      <c r="IV105" s="161"/>
    </row>
    <row r="106" spans="9:256" s="160" customFormat="1" ht="12.75" x14ac:dyDescent="0.2"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  <c r="IN106" s="161"/>
      <c r="IO106" s="161"/>
      <c r="IP106" s="161"/>
      <c r="IQ106" s="161"/>
      <c r="IR106" s="161"/>
      <c r="IS106" s="161"/>
      <c r="IT106" s="161"/>
      <c r="IU106" s="161"/>
      <c r="IV106" s="161"/>
    </row>
    <row r="107" spans="9:256" s="160" customFormat="1" ht="12.75" x14ac:dyDescent="0.2"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1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61"/>
      <c r="BY107" s="161"/>
      <c r="BZ107" s="161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61"/>
      <c r="CL107" s="161"/>
      <c r="CM107" s="161"/>
      <c r="CN107" s="161"/>
      <c r="CO107" s="161"/>
      <c r="CP107" s="161"/>
      <c r="CQ107" s="161"/>
      <c r="CR107" s="161"/>
      <c r="CS107" s="161"/>
      <c r="CT107" s="161"/>
      <c r="CU107" s="161"/>
      <c r="CV107" s="161"/>
      <c r="CW107" s="161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1"/>
      <c r="DJ107" s="161"/>
      <c r="DK107" s="161"/>
      <c r="DL107" s="161"/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1"/>
      <c r="EC107" s="161"/>
      <c r="ED107" s="161"/>
      <c r="EE107" s="161"/>
      <c r="EF107" s="161"/>
      <c r="EG107" s="161"/>
      <c r="EH107" s="161"/>
      <c r="EI107" s="161"/>
      <c r="EJ107" s="161"/>
      <c r="EK107" s="161"/>
      <c r="EL107" s="161"/>
      <c r="EM107" s="161"/>
      <c r="EN107" s="161"/>
      <c r="EO107" s="161"/>
      <c r="EP107" s="161"/>
      <c r="EQ107" s="161"/>
      <c r="ER107" s="161"/>
      <c r="ES107" s="161"/>
      <c r="ET107" s="161"/>
      <c r="EU107" s="161"/>
      <c r="EV107" s="161"/>
      <c r="EW107" s="161"/>
      <c r="EX107" s="161"/>
      <c r="EY107" s="161"/>
      <c r="EZ107" s="161"/>
      <c r="FA107" s="161"/>
      <c r="FB107" s="161"/>
      <c r="FC107" s="161"/>
      <c r="FD107" s="161"/>
      <c r="FE107" s="161"/>
      <c r="FF107" s="161"/>
      <c r="FG107" s="161"/>
      <c r="FH107" s="161"/>
      <c r="FI107" s="161"/>
      <c r="FJ107" s="161"/>
      <c r="FK107" s="161"/>
      <c r="FL107" s="161"/>
      <c r="FM107" s="161"/>
      <c r="FN107" s="161"/>
      <c r="FO107" s="161"/>
      <c r="FP107" s="161"/>
      <c r="FQ107" s="161"/>
      <c r="FR107" s="161"/>
      <c r="FS107" s="161"/>
      <c r="FT107" s="161"/>
      <c r="FU107" s="161"/>
      <c r="FV107" s="161"/>
      <c r="FW107" s="161"/>
      <c r="FX107" s="161"/>
      <c r="FY107" s="161"/>
      <c r="FZ107" s="161"/>
      <c r="GA107" s="161"/>
      <c r="GB107" s="161"/>
      <c r="GC107" s="161"/>
      <c r="GD107" s="161"/>
      <c r="GE107" s="161"/>
      <c r="GF107" s="161"/>
      <c r="GG107" s="161"/>
      <c r="GH107" s="161"/>
      <c r="GI107" s="161"/>
      <c r="GJ107" s="161"/>
      <c r="GK107" s="161"/>
      <c r="GL107" s="161"/>
      <c r="GM107" s="161"/>
      <c r="GN107" s="161"/>
      <c r="GO107" s="161"/>
      <c r="GP107" s="161"/>
      <c r="GQ107" s="161"/>
      <c r="GR107" s="161"/>
      <c r="GS107" s="161"/>
      <c r="GT107" s="161"/>
      <c r="GU107" s="161"/>
      <c r="GV107" s="161"/>
      <c r="GW107" s="161"/>
      <c r="GX107" s="161"/>
      <c r="GY107" s="161"/>
      <c r="GZ107" s="161"/>
      <c r="HA107" s="161"/>
      <c r="HB107" s="161"/>
      <c r="HC107" s="161"/>
      <c r="HD107" s="161"/>
      <c r="HE107" s="161"/>
      <c r="HF107" s="161"/>
      <c r="HG107" s="161"/>
      <c r="HH107" s="161"/>
      <c r="HI107" s="161"/>
      <c r="HJ107" s="161"/>
      <c r="HK107" s="161"/>
      <c r="HL107" s="161"/>
      <c r="HM107" s="161"/>
      <c r="HN107" s="161"/>
      <c r="HO107" s="161"/>
      <c r="HP107" s="161"/>
      <c r="HQ107" s="161"/>
      <c r="HR107" s="161"/>
      <c r="HS107" s="161"/>
      <c r="HT107" s="161"/>
      <c r="HU107" s="161"/>
      <c r="HV107" s="161"/>
      <c r="HW107" s="161"/>
      <c r="HX107" s="161"/>
      <c r="HY107" s="161"/>
      <c r="HZ107" s="161"/>
      <c r="IA107" s="161"/>
      <c r="IB107" s="161"/>
      <c r="IC107" s="161"/>
      <c r="ID107" s="161"/>
      <c r="IE107" s="161"/>
      <c r="IF107" s="161"/>
      <c r="IG107" s="161"/>
      <c r="IH107" s="161"/>
      <c r="II107" s="161"/>
      <c r="IJ107" s="161"/>
      <c r="IK107" s="161"/>
      <c r="IL107" s="161"/>
      <c r="IM107" s="161"/>
      <c r="IN107" s="161"/>
      <c r="IO107" s="161"/>
      <c r="IP107" s="161"/>
      <c r="IQ107" s="161"/>
      <c r="IR107" s="161"/>
      <c r="IS107" s="161"/>
      <c r="IT107" s="161"/>
      <c r="IU107" s="161"/>
      <c r="IV107" s="161"/>
    </row>
    <row r="108" spans="9:256" s="160" customFormat="1" ht="12.75" x14ac:dyDescent="0.2"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  <c r="GW108" s="161"/>
      <c r="GX108" s="161"/>
      <c r="GY108" s="161"/>
      <c r="GZ108" s="161"/>
      <c r="HA108" s="161"/>
      <c r="HB108" s="161"/>
      <c r="HC108" s="161"/>
      <c r="HD108" s="161"/>
      <c r="HE108" s="161"/>
      <c r="HF108" s="161"/>
      <c r="HG108" s="161"/>
      <c r="HH108" s="161"/>
      <c r="HI108" s="161"/>
      <c r="HJ108" s="161"/>
      <c r="HK108" s="161"/>
      <c r="HL108" s="161"/>
      <c r="HM108" s="161"/>
      <c r="HN108" s="161"/>
      <c r="HO108" s="161"/>
      <c r="HP108" s="161"/>
      <c r="HQ108" s="161"/>
      <c r="HR108" s="161"/>
      <c r="HS108" s="161"/>
      <c r="HT108" s="161"/>
      <c r="HU108" s="161"/>
      <c r="HV108" s="161"/>
      <c r="HW108" s="161"/>
      <c r="HX108" s="161"/>
      <c r="HY108" s="161"/>
      <c r="HZ108" s="161"/>
      <c r="IA108" s="161"/>
      <c r="IB108" s="161"/>
      <c r="IC108" s="161"/>
      <c r="ID108" s="161"/>
      <c r="IE108" s="161"/>
      <c r="IF108" s="161"/>
      <c r="IG108" s="161"/>
      <c r="IH108" s="161"/>
      <c r="II108" s="161"/>
      <c r="IJ108" s="161"/>
      <c r="IK108" s="161"/>
      <c r="IL108" s="161"/>
      <c r="IM108" s="161"/>
      <c r="IN108" s="161"/>
      <c r="IO108" s="161"/>
      <c r="IP108" s="161"/>
      <c r="IQ108" s="161"/>
      <c r="IR108" s="161"/>
      <c r="IS108" s="161"/>
      <c r="IT108" s="161"/>
      <c r="IU108" s="161"/>
      <c r="IV108" s="161"/>
    </row>
    <row r="109" spans="9:256" s="160" customFormat="1" ht="12.75" x14ac:dyDescent="0.2"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  <c r="GK109" s="161"/>
      <c r="GL109" s="161"/>
      <c r="GM109" s="161"/>
      <c r="GN109" s="161"/>
      <c r="GO109" s="161"/>
      <c r="GP109" s="161"/>
      <c r="GQ109" s="161"/>
      <c r="GR109" s="161"/>
      <c r="GS109" s="161"/>
      <c r="GT109" s="161"/>
      <c r="GU109" s="161"/>
      <c r="GV109" s="161"/>
      <c r="GW109" s="161"/>
      <c r="GX109" s="161"/>
      <c r="GY109" s="161"/>
      <c r="GZ109" s="161"/>
      <c r="HA109" s="161"/>
      <c r="HB109" s="161"/>
      <c r="HC109" s="161"/>
      <c r="HD109" s="161"/>
      <c r="HE109" s="161"/>
      <c r="HF109" s="161"/>
      <c r="HG109" s="161"/>
      <c r="HH109" s="161"/>
      <c r="HI109" s="161"/>
      <c r="HJ109" s="161"/>
      <c r="HK109" s="161"/>
      <c r="HL109" s="161"/>
      <c r="HM109" s="161"/>
      <c r="HN109" s="161"/>
      <c r="HO109" s="161"/>
      <c r="HP109" s="161"/>
      <c r="HQ109" s="161"/>
      <c r="HR109" s="161"/>
      <c r="HS109" s="161"/>
      <c r="HT109" s="161"/>
      <c r="HU109" s="161"/>
      <c r="HV109" s="161"/>
      <c r="HW109" s="161"/>
      <c r="HX109" s="161"/>
      <c r="HY109" s="161"/>
      <c r="HZ109" s="161"/>
      <c r="IA109" s="161"/>
      <c r="IB109" s="161"/>
      <c r="IC109" s="161"/>
      <c r="ID109" s="161"/>
      <c r="IE109" s="161"/>
      <c r="IF109" s="161"/>
      <c r="IG109" s="161"/>
      <c r="IH109" s="161"/>
      <c r="II109" s="161"/>
      <c r="IJ109" s="161"/>
      <c r="IK109" s="161"/>
      <c r="IL109" s="161"/>
      <c r="IM109" s="161"/>
      <c r="IN109" s="161"/>
      <c r="IO109" s="161"/>
      <c r="IP109" s="161"/>
      <c r="IQ109" s="161"/>
      <c r="IR109" s="161"/>
      <c r="IS109" s="161"/>
      <c r="IT109" s="161"/>
      <c r="IU109" s="161"/>
      <c r="IV109" s="161"/>
    </row>
  </sheetData>
  <sheetProtection algorithmName="SHA-512" hashValue="xS8eVy58GVj5H4lBKv6J60CqckBt+JC1VO3R8tL9CJzzFcD5d2Dw2wgiYZ1D6clj5U4cz7r3qIdYxS7HcNqqpg==" saltValue="MjJzT3Z99DpdHzTv+392ig==" spinCount="100000" sheet="1" objects="1" scenarios="1" selectLockedCells="1"/>
  <mergeCells count="4">
    <mergeCell ref="A2:C2"/>
    <mergeCell ref="B4:C4"/>
    <mergeCell ref="A6:B6"/>
    <mergeCell ref="A7:B7"/>
  </mergeCells>
  <conditionalFormatting sqref="C34:C37">
    <cfRule type="cellIs" dxfId="5" priority="3" stopIfTrue="1" operator="lessThan">
      <formula>0</formula>
    </cfRule>
    <cfRule type="cellIs" dxfId="4" priority="4" stopIfTrue="1" operator="greaterThan">
      <formula>0</formula>
    </cfRule>
  </conditionalFormatting>
  <conditionalFormatting sqref="C38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ageMargins left="0.39370078740157483" right="0.23622047244094491" top="0.39370078740157483" bottom="0.39370078740157483" header="0.11811023622047245" footer="0.11811023622047245"/>
  <pageSetup paperSize="9" scale="8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3"/>
  <sheetViews>
    <sheetView showZeros="0" zoomScaleNormal="100" workbookViewId="0">
      <selection activeCell="B4" sqref="B4:C4"/>
    </sheetView>
  </sheetViews>
  <sheetFormatPr baseColWidth="10" defaultRowHeight="14.25" x14ac:dyDescent="0.2"/>
  <cols>
    <col min="1" max="1" width="46" style="15" customWidth="1"/>
    <col min="2" max="2" width="20.625" style="15" customWidth="1"/>
    <col min="3" max="3" width="19.625" style="15" customWidth="1"/>
    <col min="4" max="4" width="4.375" style="15" customWidth="1"/>
    <col min="5" max="5" width="3.75" style="15" customWidth="1"/>
    <col min="6" max="8" width="11" style="15"/>
    <col min="9" max="16384" width="11" style="22"/>
  </cols>
  <sheetData>
    <row r="1" spans="1:256" s="13" customFormat="1" ht="28.5" customHeight="1" x14ac:dyDescent="0.35">
      <c r="A1" s="204" t="s">
        <v>164</v>
      </c>
      <c r="B1" s="45" t="s">
        <v>6</v>
      </c>
      <c r="C1" s="46">
        <f>'IST-Stellenplan'!E1</f>
        <v>0</v>
      </c>
      <c r="D1" s="14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13" customFormat="1" ht="23.25" customHeight="1" x14ac:dyDescent="0.35">
      <c r="A2" s="203"/>
      <c r="B2" s="108"/>
      <c r="C2" s="109"/>
      <c r="D2" s="14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ht="8.25" customHeight="1" x14ac:dyDescent="0.2">
      <c r="A3" s="47"/>
      <c r="B3" s="47"/>
      <c r="C3" s="48"/>
    </row>
    <row r="4" spans="1:256" s="16" customFormat="1" ht="28.5" customHeight="1" x14ac:dyDescent="0.25">
      <c r="A4" s="104" t="s">
        <v>51</v>
      </c>
      <c r="B4" s="367">
        <f>'IST-Stellenplan'!C5</f>
        <v>0</v>
      </c>
      <c r="C4" s="368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</row>
    <row r="5" spans="1:256" x14ac:dyDescent="0.2">
      <c r="A5" s="101"/>
      <c r="B5" s="101"/>
      <c r="C5" s="102"/>
    </row>
    <row r="6" spans="1:256" s="13" customFormat="1" ht="23.25" customHeight="1" x14ac:dyDescent="0.35">
      <c r="A6" s="202" t="s">
        <v>113</v>
      </c>
      <c r="B6" s="200" t="s">
        <v>160</v>
      </c>
      <c r="C6" s="201"/>
      <c r="D6" s="14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ht="20.25" customHeight="1" x14ac:dyDescent="0.2">
      <c r="A7" s="151" t="s">
        <v>157</v>
      </c>
      <c r="B7" s="152"/>
      <c r="C7" s="193">
        <f>'Berechnung Richtstellenplan'!C7</f>
        <v>0</v>
      </c>
      <c r="D7" s="21"/>
    </row>
    <row r="8" spans="1:256" ht="20.25" customHeight="1" x14ac:dyDescent="0.2">
      <c r="A8" s="151" t="s">
        <v>115</v>
      </c>
      <c r="B8" s="152"/>
      <c r="C8" s="194">
        <f>'IST-Stellenplan'!F46</f>
        <v>0</v>
      </c>
      <c r="D8" s="21"/>
    </row>
    <row r="9" spans="1:256" ht="20.25" customHeight="1" x14ac:dyDescent="0.2">
      <c r="A9" s="151" t="s">
        <v>163</v>
      </c>
      <c r="B9" s="152"/>
      <c r="C9" s="195">
        <f>'Berechnungen Personal'!C30+'Berechnungen Personal'!C31</f>
        <v>0</v>
      </c>
      <c r="D9" s="21"/>
    </row>
    <row r="10" spans="1:256" ht="20.25" customHeight="1" x14ac:dyDescent="0.2">
      <c r="A10" s="151" t="s">
        <v>165</v>
      </c>
      <c r="B10" s="192"/>
      <c r="C10" s="196">
        <f>C9-C8</f>
        <v>0</v>
      </c>
      <c r="D10" s="21"/>
    </row>
    <row r="11" spans="1:256" s="32" customFormat="1" ht="21" customHeight="1" x14ac:dyDescent="0.25">
      <c r="A11" s="153" t="s">
        <v>158</v>
      </c>
      <c r="B11" s="154" t="s">
        <v>159</v>
      </c>
      <c r="C11" s="197" t="e">
        <f>ROUNDDOWN(C7/C9*C8,0)</f>
        <v>#DIV/0!</v>
      </c>
      <c r="D11" s="22"/>
      <c r="E11" s="22"/>
      <c r="F11" s="22"/>
      <c r="G11" s="22"/>
      <c r="H11" s="11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ht="20.25" customHeight="1" x14ac:dyDescent="0.2">
      <c r="A12" s="156" t="s">
        <v>5</v>
      </c>
      <c r="B12" s="157"/>
      <c r="C12" s="198"/>
      <c r="D12" s="21"/>
    </row>
    <row r="13" spans="1:256" s="13" customFormat="1" ht="23.25" customHeight="1" x14ac:dyDescent="0.35">
      <c r="A13" s="199" t="s">
        <v>116</v>
      </c>
      <c r="B13" s="200" t="s">
        <v>161</v>
      </c>
      <c r="C13" s="201"/>
      <c r="D13" s="14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ht="20.25" customHeight="1" x14ac:dyDescent="0.2">
      <c r="A14" s="151" t="s">
        <v>157</v>
      </c>
      <c r="B14" s="152"/>
      <c r="C14" s="193">
        <f>C7</f>
        <v>0</v>
      </c>
      <c r="D14" s="21"/>
    </row>
    <row r="15" spans="1:256" ht="20.25" customHeight="1" x14ac:dyDescent="0.2">
      <c r="A15" s="151" t="s">
        <v>117</v>
      </c>
      <c r="B15" s="152"/>
      <c r="C15" s="194">
        <f>'IST-Stellenplan'!F25</f>
        <v>0</v>
      </c>
      <c r="D15" s="21">
        <v>0</v>
      </c>
    </row>
    <row r="16" spans="1:256" ht="20.25" customHeight="1" x14ac:dyDescent="0.2">
      <c r="A16" s="151" t="s">
        <v>162</v>
      </c>
      <c r="B16" s="152"/>
      <c r="C16" s="195">
        <f>'Berechnungen Personal'!C30</f>
        <v>0</v>
      </c>
      <c r="D16" s="21"/>
    </row>
    <row r="17" spans="1:256" ht="20.25" customHeight="1" x14ac:dyDescent="0.2">
      <c r="A17" s="151" t="s">
        <v>166</v>
      </c>
      <c r="B17" s="192"/>
      <c r="C17" s="196">
        <f>C16-C15</f>
        <v>0</v>
      </c>
      <c r="D17" s="21"/>
    </row>
    <row r="18" spans="1:256" s="32" customFormat="1" ht="21" customHeight="1" x14ac:dyDescent="0.25">
      <c r="A18" s="153" t="s">
        <v>158</v>
      </c>
      <c r="B18" s="154" t="s">
        <v>159</v>
      </c>
      <c r="C18" s="197" t="e">
        <f>ROUNDDOWN(C14/C16*C15,0)</f>
        <v>#DIV/0!</v>
      </c>
      <c r="D18" s="22"/>
      <c r="E18" s="22"/>
      <c r="F18" s="22"/>
      <c r="G18" s="22"/>
      <c r="H18" s="11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42" customFormat="1" ht="12.75" x14ac:dyDescent="0.2"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2" customFormat="1" ht="12.75" x14ac:dyDescent="0.2"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42" customFormat="1" ht="12.75" x14ac:dyDescent="0.2"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42" customFormat="1" ht="12.75" x14ac:dyDescent="0.2"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s="42" customFormat="1" ht="12.75" x14ac:dyDescent="0.2"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spans="1:256" s="42" customFormat="1" ht="12.75" x14ac:dyDescent="0.2"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spans="1:256" s="42" customFormat="1" ht="12.75" x14ac:dyDescent="0.2"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</row>
    <row r="26" spans="1:256" s="42" customFormat="1" ht="12.75" x14ac:dyDescent="0.2"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</row>
    <row r="27" spans="1:256" s="42" customFormat="1" ht="12.75" x14ac:dyDescent="0.2"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</row>
    <row r="28" spans="1:256" s="42" customFormat="1" ht="12.75" x14ac:dyDescent="0.2"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</row>
    <row r="29" spans="1:256" s="42" customFormat="1" ht="12.75" x14ac:dyDescent="0.2"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</row>
    <row r="30" spans="1:256" s="42" customFormat="1" ht="12.75" x14ac:dyDescent="0.2"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</row>
    <row r="31" spans="1:256" s="42" customFormat="1" ht="12.75" x14ac:dyDescent="0.2"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</row>
    <row r="32" spans="1:256" s="42" customFormat="1" ht="12.75" x14ac:dyDescent="0.2"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</row>
    <row r="33" spans="9:256" s="42" customFormat="1" ht="12.75" x14ac:dyDescent="0.2"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</row>
    <row r="34" spans="9:256" s="42" customFormat="1" ht="12.75" x14ac:dyDescent="0.2"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</row>
    <row r="35" spans="9:256" s="42" customFormat="1" ht="12.75" x14ac:dyDescent="0.2"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</row>
    <row r="36" spans="9:256" s="42" customFormat="1" ht="12.75" x14ac:dyDescent="0.2"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spans="9:256" s="42" customFormat="1" ht="12.75" x14ac:dyDescent="0.2"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spans="9:256" s="42" customFormat="1" ht="12.75" x14ac:dyDescent="0.2"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spans="9:256" s="42" customFormat="1" ht="12.75" x14ac:dyDescent="0.2"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</row>
    <row r="40" spans="9:256" s="42" customFormat="1" ht="12.75" x14ac:dyDescent="0.2"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</row>
    <row r="41" spans="9:256" s="42" customFormat="1" ht="12.75" x14ac:dyDescent="0.2"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</row>
    <row r="42" spans="9:256" s="42" customFormat="1" ht="12.75" x14ac:dyDescent="0.2"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</row>
    <row r="43" spans="9:256" s="42" customFormat="1" ht="12.75" x14ac:dyDescent="0.2"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</row>
    <row r="44" spans="9:256" s="42" customFormat="1" ht="12.75" x14ac:dyDescent="0.2"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</row>
    <row r="45" spans="9:256" s="42" customFormat="1" ht="12.75" x14ac:dyDescent="0.2"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</row>
    <row r="46" spans="9:256" s="42" customFormat="1" ht="12.75" x14ac:dyDescent="0.2"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</row>
    <row r="47" spans="9:256" s="42" customFormat="1" ht="12.75" x14ac:dyDescent="0.2"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</row>
    <row r="48" spans="9:256" s="42" customFormat="1" ht="12.75" x14ac:dyDescent="0.2"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</row>
    <row r="49" spans="9:256" s="42" customFormat="1" ht="12.75" x14ac:dyDescent="0.2"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</row>
    <row r="50" spans="9:256" s="42" customFormat="1" ht="12.75" x14ac:dyDescent="0.2"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</row>
    <row r="51" spans="9:256" s="42" customFormat="1" ht="12.75" x14ac:dyDescent="0.2"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</row>
    <row r="52" spans="9:256" s="42" customFormat="1" ht="12.75" x14ac:dyDescent="0.2"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</row>
    <row r="53" spans="9:256" s="42" customFormat="1" ht="12.75" x14ac:dyDescent="0.2"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9:256" s="42" customFormat="1" ht="12.75" x14ac:dyDescent="0.2"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</row>
    <row r="55" spans="9:256" s="42" customFormat="1" ht="12.75" x14ac:dyDescent="0.2"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</row>
    <row r="56" spans="9:256" s="42" customFormat="1" ht="12.75" x14ac:dyDescent="0.2"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</row>
    <row r="57" spans="9:256" s="42" customFormat="1" ht="12.75" x14ac:dyDescent="0.2"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</row>
    <row r="58" spans="9:256" s="42" customFormat="1" ht="12.75" x14ac:dyDescent="0.2"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</row>
    <row r="59" spans="9:256" s="42" customFormat="1" ht="12.75" x14ac:dyDescent="0.2"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</row>
    <row r="60" spans="9:256" s="42" customFormat="1" ht="12.75" x14ac:dyDescent="0.2"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</row>
    <row r="61" spans="9:256" s="42" customFormat="1" ht="12.75" x14ac:dyDescent="0.2"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</row>
    <row r="62" spans="9:256" s="42" customFormat="1" ht="12.75" x14ac:dyDescent="0.2"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</row>
    <row r="63" spans="9:256" s="42" customFormat="1" ht="12.75" x14ac:dyDescent="0.2"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</row>
    <row r="64" spans="9:256" s="42" customFormat="1" ht="12.75" x14ac:dyDescent="0.2"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</row>
    <row r="65" spans="9:256" s="42" customFormat="1" ht="12.75" x14ac:dyDescent="0.2"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</row>
    <row r="66" spans="9:256" s="42" customFormat="1" ht="12.75" x14ac:dyDescent="0.2"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9:256" s="42" customFormat="1" ht="12.75" x14ac:dyDescent="0.2"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</row>
    <row r="68" spans="9:256" s="42" customFormat="1" ht="12.75" x14ac:dyDescent="0.2"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</row>
    <row r="69" spans="9:256" s="42" customFormat="1" ht="12.75" x14ac:dyDescent="0.2"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</row>
    <row r="70" spans="9:256" s="42" customFormat="1" ht="12.75" x14ac:dyDescent="0.2"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</row>
    <row r="71" spans="9:256" s="42" customFormat="1" ht="12.75" x14ac:dyDescent="0.2"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9:256" s="42" customFormat="1" ht="12.75" x14ac:dyDescent="0.2"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</row>
    <row r="73" spans="9:256" s="42" customFormat="1" ht="12.75" x14ac:dyDescent="0.2"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</row>
    <row r="74" spans="9:256" s="42" customFormat="1" ht="12.75" x14ac:dyDescent="0.2"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</row>
    <row r="75" spans="9:256" s="42" customFormat="1" ht="12.75" x14ac:dyDescent="0.2"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</row>
    <row r="76" spans="9:256" s="42" customFormat="1" ht="12.75" x14ac:dyDescent="0.2"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</row>
    <row r="77" spans="9:256" s="42" customFormat="1" ht="12.75" x14ac:dyDescent="0.2"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</row>
    <row r="78" spans="9:256" s="42" customFormat="1" ht="12.75" x14ac:dyDescent="0.2"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9:256" s="42" customFormat="1" ht="12.75" x14ac:dyDescent="0.2"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</row>
    <row r="80" spans="9:256" s="42" customFormat="1" ht="12.75" x14ac:dyDescent="0.2"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</row>
    <row r="81" spans="9:256" s="42" customFormat="1" ht="12.75" x14ac:dyDescent="0.2"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</row>
    <row r="82" spans="9:256" s="42" customFormat="1" ht="12.75" x14ac:dyDescent="0.2"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9:256" s="42" customFormat="1" ht="12.75" x14ac:dyDescent="0.2"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9:256" s="42" customFormat="1" ht="12.75" x14ac:dyDescent="0.2"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9:256" s="42" customFormat="1" ht="12.75" x14ac:dyDescent="0.2"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9:256" s="42" customFormat="1" ht="12.75" x14ac:dyDescent="0.2"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9:256" s="42" customFormat="1" ht="12.75" x14ac:dyDescent="0.2"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9:256" s="42" customFormat="1" ht="12.75" x14ac:dyDescent="0.2"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9:256" s="42" customFormat="1" ht="12.75" x14ac:dyDescent="0.2"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9:256" s="42" customFormat="1" ht="12.75" x14ac:dyDescent="0.2"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9:256" s="42" customFormat="1" ht="12.75" x14ac:dyDescent="0.2"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9:256" s="42" customFormat="1" ht="12.75" x14ac:dyDescent="0.2"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9:256" s="42" customFormat="1" ht="12.75" x14ac:dyDescent="0.2"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9:256" s="42" customFormat="1" ht="12.75" x14ac:dyDescent="0.2"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9:256" s="42" customFormat="1" ht="12.75" x14ac:dyDescent="0.2"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9:256" s="42" customFormat="1" ht="12.75" x14ac:dyDescent="0.2"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9:256" s="42" customFormat="1" ht="12.75" x14ac:dyDescent="0.2"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9:256" s="42" customFormat="1" ht="12.75" x14ac:dyDescent="0.2"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9:256" s="42" customFormat="1" ht="12.75" x14ac:dyDescent="0.2"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9:256" s="42" customFormat="1" ht="12.75" x14ac:dyDescent="0.2"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9:256" s="42" customFormat="1" ht="12.75" x14ac:dyDescent="0.2"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9:256" s="42" customFormat="1" ht="12.75" x14ac:dyDescent="0.2"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9:256" s="42" customFormat="1" ht="12.75" x14ac:dyDescent="0.2"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</sheetData>
  <sheetProtection algorithmName="SHA-512" hashValue="E4Y5IVFIUtTfbhNi6kZ0cVGaJ6Ec+Qq0rmobXKK14ClToS0Gqfmk3yV7AnvJxVWyz31zZF86UedZj2KMxsmIEw==" saltValue="tw0FDaejTeFTOJ/bTjD+1g==" spinCount="100000" sheet="1" objects="1" scenarios="1" selectLockedCells="1"/>
  <mergeCells count="1">
    <mergeCell ref="B4:C4"/>
  </mergeCells>
  <conditionalFormatting sqref="C10">
    <cfRule type="cellIs" dxfId="1" priority="2" operator="greaterThan">
      <formula>0</formula>
    </cfRule>
  </conditionalFormatting>
  <conditionalFormatting sqref="C17">
    <cfRule type="cellIs" dxfId="0" priority="1" operator="greaterThan">
      <formula>0</formula>
    </cfRule>
  </conditionalFormatting>
  <pageMargins left="0.39370078740157483" right="0.23622047244094491" top="0.39370078740157483" bottom="0.39370078740157483" header="0.11811023622047245" footer="0.11811023622047245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J69"/>
  <sheetViews>
    <sheetView workbookViewId="0">
      <selection activeCell="D15" sqref="D15"/>
    </sheetView>
  </sheetViews>
  <sheetFormatPr baseColWidth="10" defaultRowHeight="14.25" x14ac:dyDescent="0.2"/>
  <cols>
    <col min="1" max="4" width="11" style="229"/>
    <col min="5" max="7" width="7.125" style="229" customWidth="1"/>
    <col min="8" max="8" width="5.375" style="229" customWidth="1"/>
    <col min="9" max="9" width="5.5" style="229" customWidth="1"/>
    <col min="10" max="16384" width="11" style="229"/>
  </cols>
  <sheetData>
    <row r="1" spans="1:10" ht="23.25" x14ac:dyDescent="0.35">
      <c r="A1" s="99" t="s">
        <v>39</v>
      </c>
    </row>
    <row r="3" spans="1:10" x14ac:dyDescent="0.2">
      <c r="A3" s="229" t="s">
        <v>40</v>
      </c>
      <c r="D3" s="100">
        <f>SUM('Berechnung Richtstellenplan'!C8:C20)</f>
        <v>0</v>
      </c>
    </row>
    <row r="4" spans="1:10" x14ac:dyDescent="0.2">
      <c r="A4" s="100" t="s">
        <v>48</v>
      </c>
      <c r="D4" s="139" t="e">
        <f>'Berechnung Richtstellenplan'!C33/'Berechnung Richtstellenplan'!C7/365</f>
        <v>#DIV/0!</v>
      </c>
    </row>
    <row r="6" spans="1:10" ht="15" x14ac:dyDescent="0.25">
      <c r="A6" s="141" t="s">
        <v>41</v>
      </c>
      <c r="B6" s="141"/>
      <c r="C6" s="141"/>
      <c r="D6" s="143">
        <f>IF(D3&gt;120,4,IF(D3&gt;80,3,IF(D3&gt;40,2,1)))</f>
        <v>1</v>
      </c>
    </row>
    <row r="7" spans="1:10" x14ac:dyDescent="0.2">
      <c r="A7" s="100" t="s">
        <v>45</v>
      </c>
      <c r="C7" s="229">
        <v>1</v>
      </c>
    </row>
    <row r="8" spans="1:10" x14ac:dyDescent="0.2">
      <c r="A8" s="100" t="s">
        <v>46</v>
      </c>
      <c r="C8" s="229">
        <v>2</v>
      </c>
    </row>
    <row r="9" spans="1:10" x14ac:dyDescent="0.2">
      <c r="A9" s="100" t="s">
        <v>47</v>
      </c>
      <c r="C9" s="229">
        <v>3</v>
      </c>
    </row>
    <row r="10" spans="1:10" x14ac:dyDescent="0.2">
      <c r="A10" s="100" t="s">
        <v>43</v>
      </c>
      <c r="C10" s="229">
        <v>4</v>
      </c>
    </row>
    <row r="13" spans="1:10" ht="29.25" customHeight="1" x14ac:dyDescent="0.25">
      <c r="A13" s="379" t="s">
        <v>77</v>
      </c>
      <c r="B13" s="379"/>
      <c r="C13" s="379"/>
      <c r="D13" s="143">
        <f>IF(D3-D15&gt;120,5,IF(D3-D15&gt;80,4,IF(D3-D15&gt;40,3,2)))</f>
        <v>2</v>
      </c>
    </row>
    <row r="14" spans="1:10" x14ac:dyDescent="0.2">
      <c r="A14" s="100"/>
      <c r="J14" s="100"/>
    </row>
    <row r="15" spans="1:10" x14ac:dyDescent="0.2">
      <c r="A15" s="100" t="s">
        <v>78</v>
      </c>
      <c r="D15" s="142"/>
    </row>
    <row r="16" spans="1:10" x14ac:dyDescent="0.2">
      <c r="A16" s="100" t="s">
        <v>79</v>
      </c>
      <c r="D16" s="229">
        <f>'Berechnung Richtstellenplan'!C28</f>
        <v>0</v>
      </c>
      <c r="J16" s="100"/>
    </row>
    <row r="17" spans="1:10" x14ac:dyDescent="0.2">
      <c r="A17" s="100"/>
    </row>
    <row r="19" spans="1:10" ht="15" x14ac:dyDescent="0.25">
      <c r="A19" s="141" t="s">
        <v>76</v>
      </c>
      <c r="B19" s="141"/>
      <c r="C19" s="141"/>
      <c r="D19" s="141"/>
      <c r="E19" s="187" t="s">
        <v>152</v>
      </c>
      <c r="F19" s="184"/>
      <c r="G19" s="184"/>
    </row>
    <row r="20" spans="1:10" ht="15" x14ac:dyDescent="0.25">
      <c r="A20" s="141"/>
      <c r="B20" s="141"/>
      <c r="C20" s="141"/>
      <c r="D20" s="141"/>
      <c r="E20" s="184" t="s">
        <v>147</v>
      </c>
      <c r="F20" s="225" t="s">
        <v>173</v>
      </c>
      <c r="G20" s="184" t="s">
        <v>151</v>
      </c>
      <c r="H20" s="226">
        <v>0.16515068493150681</v>
      </c>
      <c r="I20" s="229">
        <v>21</v>
      </c>
      <c r="J20" s="229" t="s">
        <v>181</v>
      </c>
    </row>
    <row r="21" spans="1:10" ht="15" x14ac:dyDescent="0.25">
      <c r="A21" s="164" t="s">
        <v>176</v>
      </c>
      <c r="D21" s="229">
        <v>14</v>
      </c>
      <c r="E21" s="185">
        <f t="shared" ref="E21:E22" si="0">$D$3*365*D21/60/$D$29</f>
        <v>0</v>
      </c>
      <c r="F21" s="185">
        <f>E21*$H$20</f>
        <v>0</v>
      </c>
      <c r="G21" s="186">
        <f>E21+F21</f>
        <v>0</v>
      </c>
      <c r="H21" s="185"/>
      <c r="I21" s="229">
        <f>$I$20+D21</f>
        <v>35</v>
      </c>
    </row>
    <row r="22" spans="1:10" ht="15" x14ac:dyDescent="0.25">
      <c r="A22" s="164" t="s">
        <v>182</v>
      </c>
      <c r="D22" s="229">
        <v>12</v>
      </c>
      <c r="E22" s="185">
        <f t="shared" si="0"/>
        <v>0</v>
      </c>
      <c r="F22" s="185">
        <f t="shared" ref="F22:F23" si="1">E22*$H$20</f>
        <v>0</v>
      </c>
      <c r="G22" s="186">
        <f>SUM(E22:F22)</f>
        <v>0</v>
      </c>
      <c r="H22" s="185"/>
      <c r="I22" s="229">
        <f t="shared" ref="I22:I27" si="2">$I$20+D22</f>
        <v>33</v>
      </c>
    </row>
    <row r="23" spans="1:10" ht="15" x14ac:dyDescent="0.25">
      <c r="A23" s="164" t="s">
        <v>177</v>
      </c>
      <c r="D23" s="229">
        <v>11</v>
      </c>
      <c r="E23" s="185">
        <f>$D$3*365*D23/60/$D$29</f>
        <v>0</v>
      </c>
      <c r="F23" s="185">
        <f t="shared" si="1"/>
        <v>0</v>
      </c>
      <c r="G23" s="186">
        <f>SUM(E23:F23)</f>
        <v>0</v>
      </c>
      <c r="H23" s="185"/>
      <c r="I23" s="229">
        <f t="shared" si="2"/>
        <v>32</v>
      </c>
    </row>
    <row r="24" spans="1:10" ht="15" x14ac:dyDescent="0.25">
      <c r="A24" s="100" t="s">
        <v>178</v>
      </c>
      <c r="D24" s="229">
        <v>5</v>
      </c>
      <c r="E24" s="185">
        <f t="shared" ref="E24:E27" si="3">$D$3*365*D24/60/$D$29</f>
        <v>0</v>
      </c>
      <c r="F24" s="185">
        <f t="shared" ref="F24:F27" si="4">E24*$H$20</f>
        <v>0</v>
      </c>
      <c r="G24" s="186">
        <f t="shared" ref="G24:G27" si="5">SUM(E24:F24)</f>
        <v>0</v>
      </c>
      <c r="H24" s="185"/>
      <c r="I24" s="229">
        <f t="shared" si="2"/>
        <v>26</v>
      </c>
    </row>
    <row r="25" spans="1:10" ht="15" x14ac:dyDescent="0.25">
      <c r="A25" s="164" t="s">
        <v>170</v>
      </c>
      <c r="D25" s="229">
        <v>9</v>
      </c>
      <c r="E25" s="185">
        <f t="shared" si="3"/>
        <v>0</v>
      </c>
      <c r="F25" s="185">
        <f t="shared" si="4"/>
        <v>0</v>
      </c>
      <c r="G25" s="186">
        <f t="shared" si="5"/>
        <v>0</v>
      </c>
      <c r="H25" s="185"/>
      <c r="I25" s="229">
        <f t="shared" si="2"/>
        <v>30</v>
      </c>
    </row>
    <row r="26" spans="1:10" ht="15" x14ac:dyDescent="0.25">
      <c r="A26" s="164" t="s">
        <v>180</v>
      </c>
      <c r="D26" s="229">
        <v>3</v>
      </c>
      <c r="E26" s="185">
        <f t="shared" si="3"/>
        <v>0</v>
      </c>
      <c r="F26" s="185">
        <f t="shared" si="4"/>
        <v>0</v>
      </c>
      <c r="G26" s="186">
        <f t="shared" si="5"/>
        <v>0</v>
      </c>
      <c r="H26" s="185"/>
      <c r="I26" s="229">
        <f t="shared" si="2"/>
        <v>24</v>
      </c>
    </row>
    <row r="27" spans="1:10" ht="15" x14ac:dyDescent="0.25">
      <c r="A27" s="164" t="s">
        <v>179</v>
      </c>
      <c r="D27" s="229">
        <v>2</v>
      </c>
      <c r="E27" s="185">
        <f t="shared" si="3"/>
        <v>0</v>
      </c>
      <c r="F27" s="185">
        <f t="shared" si="4"/>
        <v>0</v>
      </c>
      <c r="G27" s="186">
        <f t="shared" si="5"/>
        <v>0</v>
      </c>
      <c r="H27" s="185"/>
      <c r="I27" s="229">
        <f t="shared" si="2"/>
        <v>23</v>
      </c>
    </row>
    <row r="28" spans="1:10" x14ac:dyDescent="0.2">
      <c r="A28" s="229" t="s">
        <v>128</v>
      </c>
    </row>
    <row r="29" spans="1:10" x14ac:dyDescent="0.2">
      <c r="A29" s="229" t="s">
        <v>150</v>
      </c>
      <c r="D29" s="229">
        <f>'Berechnung Richtstellenplan'!B37</f>
        <v>1772</v>
      </c>
    </row>
    <row r="31" spans="1:10" x14ac:dyDescent="0.2">
      <c r="A31" s="144" t="s">
        <v>80</v>
      </c>
      <c r="B31" s="145"/>
      <c r="C31" s="145"/>
      <c r="D31" s="145"/>
    </row>
    <row r="33" spans="1:4" x14ac:dyDescent="0.2">
      <c r="A33" s="378" t="s">
        <v>81</v>
      </c>
      <c r="B33" s="378"/>
      <c r="C33" s="378"/>
      <c r="D33" s="229">
        <v>21</v>
      </c>
    </row>
    <row r="34" spans="1:4" x14ac:dyDescent="0.2">
      <c r="A34" s="378" t="s">
        <v>82</v>
      </c>
      <c r="B34" s="378"/>
      <c r="C34" s="378"/>
      <c r="D34" s="229">
        <v>8</v>
      </c>
    </row>
    <row r="35" spans="1:4" x14ac:dyDescent="0.2">
      <c r="A35" s="378" t="s">
        <v>83</v>
      </c>
      <c r="B35" s="378"/>
      <c r="C35" s="378"/>
      <c r="D35" s="229">
        <v>8</v>
      </c>
    </row>
    <row r="36" spans="1:4" x14ac:dyDescent="0.2">
      <c r="A36" s="378" t="s">
        <v>84</v>
      </c>
      <c r="B36" s="378"/>
      <c r="C36" s="378"/>
      <c r="D36" s="229">
        <v>32</v>
      </c>
    </row>
    <row r="37" spans="1:4" x14ac:dyDescent="0.2">
      <c r="A37" s="378" t="s">
        <v>85</v>
      </c>
      <c r="B37" s="378"/>
      <c r="C37" s="378"/>
      <c r="D37" s="229">
        <v>7</v>
      </c>
    </row>
    <row r="38" spans="1:4" x14ac:dyDescent="0.2">
      <c r="A38" s="378" t="s">
        <v>86</v>
      </c>
      <c r="B38" s="378"/>
      <c r="C38" s="378"/>
      <c r="D38" s="229">
        <v>6</v>
      </c>
    </row>
    <row r="39" spans="1:4" x14ac:dyDescent="0.2">
      <c r="A39" s="378" t="s">
        <v>87</v>
      </c>
      <c r="B39" s="378"/>
      <c r="C39" s="378"/>
      <c r="D39" s="229">
        <v>10</v>
      </c>
    </row>
    <row r="40" spans="1:4" x14ac:dyDescent="0.2">
      <c r="A40" s="378" t="s">
        <v>88</v>
      </c>
      <c r="B40" s="378"/>
      <c r="C40" s="378"/>
      <c r="D40" s="229">
        <v>21</v>
      </c>
    </row>
    <row r="41" spans="1:4" x14ac:dyDescent="0.2">
      <c r="A41" s="378" t="s">
        <v>89</v>
      </c>
      <c r="B41" s="378"/>
      <c r="C41" s="378"/>
      <c r="D41" s="229">
        <v>12</v>
      </c>
    </row>
    <row r="42" spans="1:4" x14ac:dyDescent="0.2">
      <c r="A42" s="378" t="s">
        <v>90</v>
      </c>
      <c r="B42" s="378"/>
      <c r="C42" s="378"/>
      <c r="D42" s="229">
        <v>7</v>
      </c>
    </row>
    <row r="43" spans="1:4" x14ac:dyDescent="0.2">
      <c r="A43" s="378" t="s">
        <v>91</v>
      </c>
      <c r="B43" s="378"/>
      <c r="C43" s="378"/>
      <c r="D43" s="229">
        <v>10</v>
      </c>
    </row>
    <row r="44" spans="1:4" x14ac:dyDescent="0.2">
      <c r="A44" s="378" t="s">
        <v>92</v>
      </c>
      <c r="B44" s="378"/>
      <c r="C44" s="378"/>
      <c r="D44" s="229">
        <v>17</v>
      </c>
    </row>
    <row r="45" spans="1:4" x14ac:dyDescent="0.2">
      <c r="A45" s="378" t="s">
        <v>93</v>
      </c>
      <c r="B45" s="378"/>
      <c r="C45" s="378"/>
      <c r="D45" s="229">
        <v>13</v>
      </c>
    </row>
    <row r="46" spans="1:4" x14ac:dyDescent="0.2">
      <c r="A46" s="378" t="s">
        <v>94</v>
      </c>
      <c r="B46" s="378"/>
      <c r="C46" s="378"/>
      <c r="D46" s="229">
        <v>35</v>
      </c>
    </row>
    <row r="47" spans="1:4" x14ac:dyDescent="0.2">
      <c r="A47" s="378" t="s">
        <v>95</v>
      </c>
      <c r="B47" s="378"/>
      <c r="C47" s="378"/>
      <c r="D47" s="229">
        <v>8</v>
      </c>
    </row>
    <row r="48" spans="1:4" x14ac:dyDescent="0.2">
      <c r="A48" s="378" t="s">
        <v>96</v>
      </c>
      <c r="B48" s="378"/>
      <c r="C48" s="378"/>
      <c r="D48" s="229">
        <v>19</v>
      </c>
    </row>
    <row r="49" spans="1:4" x14ac:dyDescent="0.2">
      <c r="A49" s="378" t="s">
        <v>97</v>
      </c>
      <c r="B49" s="378"/>
      <c r="C49" s="378"/>
      <c r="D49" s="229">
        <v>7</v>
      </c>
    </row>
    <row r="50" spans="1:4" x14ac:dyDescent="0.2">
      <c r="A50" s="378" t="s">
        <v>98</v>
      </c>
      <c r="B50" s="378"/>
      <c r="C50" s="378"/>
      <c r="D50" s="229">
        <v>17</v>
      </c>
    </row>
    <row r="52" spans="1:4" x14ac:dyDescent="0.2">
      <c r="A52" s="144" t="s">
        <v>184</v>
      </c>
      <c r="B52" s="145"/>
      <c r="C52" s="145"/>
      <c r="D52" s="145"/>
    </row>
    <row r="53" spans="1:4" x14ac:dyDescent="0.2">
      <c r="A53" s="229" t="s">
        <v>185</v>
      </c>
    </row>
    <row r="54" spans="1:4" x14ac:dyDescent="0.2">
      <c r="A54" s="229" t="s">
        <v>50</v>
      </c>
    </row>
    <row r="57" spans="1:4" x14ac:dyDescent="0.2">
      <c r="A57" s="231" t="s">
        <v>187</v>
      </c>
    </row>
    <row r="59" spans="1:4" x14ac:dyDescent="0.2">
      <c r="A59" s="282" t="s">
        <v>191</v>
      </c>
      <c r="B59" s="282" t="s">
        <v>192</v>
      </c>
      <c r="C59" s="282" t="s">
        <v>193</v>
      </c>
    </row>
    <row r="60" spans="1:4" x14ac:dyDescent="0.2">
      <c r="A60" s="283">
        <v>24</v>
      </c>
      <c r="B60" s="283">
        <v>48</v>
      </c>
      <c r="C60" s="283">
        <v>96</v>
      </c>
      <c r="D60" s="229" t="s">
        <v>188</v>
      </c>
    </row>
    <row r="61" spans="1:4" x14ac:dyDescent="0.2">
      <c r="A61" s="283">
        <v>21</v>
      </c>
      <c r="B61" s="283">
        <v>42</v>
      </c>
      <c r="C61" s="283">
        <v>84</v>
      </c>
      <c r="D61" s="231" t="s">
        <v>189</v>
      </c>
    </row>
    <row r="62" spans="1:4" x14ac:dyDescent="0.2">
      <c r="A62" s="283">
        <v>5</v>
      </c>
      <c r="B62" s="283">
        <v>10</v>
      </c>
      <c r="C62" s="283">
        <v>20</v>
      </c>
      <c r="D62" s="231" t="s">
        <v>190</v>
      </c>
    </row>
    <row r="64" spans="1:4" x14ac:dyDescent="0.2">
      <c r="A64" s="283">
        <v>385</v>
      </c>
      <c r="B64" s="283">
        <v>770</v>
      </c>
      <c r="C64" s="283">
        <v>1515</v>
      </c>
      <c r="D64" s="281" t="s">
        <v>194</v>
      </c>
    </row>
    <row r="65" spans="1:4" x14ac:dyDescent="0.2">
      <c r="A65" s="283">
        <v>720</v>
      </c>
      <c r="B65" s="283">
        <v>1430</v>
      </c>
      <c r="C65" s="283">
        <v>2875</v>
      </c>
      <c r="D65" s="281" t="s">
        <v>195</v>
      </c>
    </row>
    <row r="66" spans="1:4" x14ac:dyDescent="0.2">
      <c r="A66" s="283">
        <v>1770</v>
      </c>
      <c r="B66" s="283">
        <v>3530</v>
      </c>
      <c r="C66" s="229">
        <v>7040</v>
      </c>
      <c r="D66" s="281" t="s">
        <v>196</v>
      </c>
    </row>
    <row r="68" spans="1:4" x14ac:dyDescent="0.2">
      <c r="A68" s="283">
        <v>5</v>
      </c>
      <c r="B68" s="283">
        <v>10</v>
      </c>
      <c r="C68" s="229">
        <v>20</v>
      </c>
      <c r="D68" s="281" t="s">
        <v>197</v>
      </c>
    </row>
    <row r="69" spans="1:4" x14ac:dyDescent="0.2">
      <c r="A69" s="283">
        <v>2</v>
      </c>
      <c r="B69" s="283">
        <v>3</v>
      </c>
      <c r="C69" s="229">
        <v>4</v>
      </c>
      <c r="D69" s="281" t="s">
        <v>198</v>
      </c>
    </row>
  </sheetData>
  <sheetProtection algorithmName="SHA-512" hashValue="IMRRL31giXQWKOPAVlse+25gYWVkvH1UwZCIBxccSKaZ8wlHC8ENQk0sQYCJhTituoOcem3EacRCguDFxb2/sw==" saltValue="0GCkZtZq/H3/TOU70FnBhQ==" spinCount="100000" sheet="1" objects="1" scenarios="1" selectLockedCells="1"/>
  <mergeCells count="19">
    <mergeCell ref="A50:C50"/>
    <mergeCell ref="A44:C44"/>
    <mergeCell ref="A45:C45"/>
    <mergeCell ref="A46:C46"/>
    <mergeCell ref="A47:C47"/>
    <mergeCell ref="A48:C48"/>
    <mergeCell ref="A49:C49"/>
    <mergeCell ref="A43:C43"/>
    <mergeCell ref="A13:C13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501CCA6E55C04CA967CB8018D3ECE2" ma:contentTypeVersion="5" ma:contentTypeDescription="Ein neues Dokument erstellen." ma:contentTypeScope="" ma:versionID="c4d2c73ec8dd646a3ba92cdf4c04b06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06</CustomerID>
  </documentManagement>
</p:properties>
</file>

<file path=customXml/itemProps1.xml><?xml version="1.0" encoding="utf-8"?>
<ds:datastoreItem xmlns:ds="http://schemas.openxmlformats.org/officeDocument/2006/customXml" ds:itemID="{30A92126-C399-4C5E-95BD-AC78A4B9C4CF}"/>
</file>

<file path=customXml/itemProps2.xml><?xml version="1.0" encoding="utf-8"?>
<ds:datastoreItem xmlns:ds="http://schemas.openxmlformats.org/officeDocument/2006/customXml" ds:itemID="{224358BA-CA34-4CB7-943A-EBED5C484222}"/>
</file>

<file path=customXml/itemProps3.xml><?xml version="1.0" encoding="utf-8"?>
<ds:datastoreItem xmlns:ds="http://schemas.openxmlformats.org/officeDocument/2006/customXml" ds:itemID="{F063AE61-01DC-442E-B45B-2687BF08B03A}"/>
</file>

<file path=customXml/itemProps4.xml><?xml version="1.0" encoding="utf-8"?>
<ds:datastoreItem xmlns:ds="http://schemas.openxmlformats.org/officeDocument/2006/customXml" ds:itemID="{764A8510-DB07-44B9-B3EA-D26550D561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IST-Stellenplan</vt:lpstr>
      <vt:lpstr>Berechnung Richtstellenplan</vt:lpstr>
      <vt:lpstr>Variante eff. BESA Minuten</vt:lpstr>
      <vt:lpstr>Jahresarbeitszeit</vt:lpstr>
      <vt:lpstr>Berechnungen Personal</vt:lpstr>
      <vt:lpstr>min. Fachpersonal</vt:lpstr>
      <vt:lpstr>Hilfstabelle</vt:lpstr>
      <vt:lpstr>'Berechnung Richtstellenplan'!Druckbereich</vt:lpstr>
      <vt:lpstr>'Berechnungen Personal'!Druckbereich</vt:lpstr>
      <vt:lpstr>'IST-Stellenplan'!Druckbereich</vt:lpstr>
      <vt:lpstr>'min. Fachpersonal'!Druckbereich</vt:lpstr>
      <vt:lpstr>'Variante eff. BESA Minuten'!Druckbereich</vt:lpstr>
      <vt:lpstr>'IST-Stellenplan'!Drucktitel</vt:lpstr>
      <vt:lpstr>HT_JA_NEIN</vt:lpstr>
      <vt:lpstr>HT_Pension</vt:lpstr>
    </vt:vector>
  </TitlesOfParts>
  <Company>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Richtstellenplan</dc:title>
  <dc:creator>ITL</dc:creator>
  <cp:lastModifiedBy>Benz Daniel</cp:lastModifiedBy>
  <cp:lastPrinted>2022-03-09T13:13:38Z</cp:lastPrinted>
  <dcterms:created xsi:type="dcterms:W3CDTF">2003-08-26T14:21:04Z</dcterms:created>
  <dcterms:modified xsi:type="dcterms:W3CDTF">2022-03-28T07:01:47Z</dcterms:modified>
  <cp:category>Bewilligungen APH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0x010100D9501CCA6E55C04CA967CB8018D3ECE2</vt:lpwstr>
  </property>
</Properties>
</file>